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8800" windowHeight="12375"/>
  </bookViews>
  <sheets>
    <sheet name="Sheet3" sheetId="3" r:id="rId1"/>
  </sheets>
  <definedNames>
    <definedName name="_xlnm.Print_Area" localSheetId="0">Sheet3!$A$1:$G$141</definedName>
    <definedName name="_xlnm.Print_Titles" localSheetId="0">Sheet3!$1:$12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9" name="ID_311060D4E22E4FD2B9370C16BF62D2B0" descr=" 版-3_0192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1823720" y="5357495"/>
          <a:ext cx="1270635" cy="1200150"/>
        </a:xfrm>
        <a:prstGeom prst="rect">
          <a:avLst/>
        </a:prstGeom>
      </xdr:spPr>
    </xdr:pic>
  </etc:cellImage>
  <etc:cellImage>
    <xdr:pic>
      <xdr:nvPicPr>
        <xdr:cNvPr id="10" name="ID_87D1B04FD3D745EA8027335786265CD2" descr=" 版-3_0124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1680845" y="6744335"/>
          <a:ext cx="995045" cy="1367155"/>
        </a:xfrm>
        <a:prstGeom prst="rect">
          <a:avLst/>
        </a:prstGeom>
      </xdr:spPr>
    </xdr:pic>
  </etc:cellImage>
  <etc:cellImage>
    <xdr:pic>
      <xdr:nvPicPr>
        <xdr:cNvPr id="12" name="ID_7DB05B7E8F8C436082C86664862DEDA2" descr=" 版-3_0125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1918970" y="7860030"/>
          <a:ext cx="1094740" cy="1515745"/>
        </a:xfrm>
        <a:prstGeom prst="rect">
          <a:avLst/>
        </a:prstGeom>
      </xdr:spPr>
    </xdr:pic>
  </etc:cellImage>
  <etc:cellImage>
    <xdr:pic>
      <xdr:nvPicPr>
        <xdr:cNvPr id="13" name="ID_4BDDBCF1CB464E42A754B77F4E070524" descr=" 版-3_0132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1584960" y="8636000"/>
          <a:ext cx="817245" cy="1121410"/>
        </a:xfrm>
        <a:prstGeom prst="rect">
          <a:avLst/>
        </a:prstGeom>
      </xdr:spPr>
    </xdr:pic>
  </etc:cellImage>
  <etc:cellImage>
    <xdr:pic>
      <xdr:nvPicPr>
        <xdr:cNvPr id="14" name="ID_4585B9A852D94BD1A19B1CA5652EE0F7" descr=" 版-3_0130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1471295" y="9612630"/>
          <a:ext cx="690880" cy="952500"/>
        </a:xfrm>
        <a:prstGeom prst="rect">
          <a:avLst/>
        </a:prstGeom>
      </xdr:spPr>
    </xdr:pic>
  </etc:cellImage>
  <etc:cellImage>
    <xdr:pic>
      <xdr:nvPicPr>
        <xdr:cNvPr id="15" name="ID_F1C0C0A605E440F885D0FF41D24EFBBA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1471295" y="10603230"/>
          <a:ext cx="759460" cy="97917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BEE6AC174499450BBA823835A6A56866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204085" y="11679555"/>
          <a:ext cx="581025" cy="10280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8009C3322BDF4F2FA31BE2510E32DA33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2227580" y="12814300"/>
          <a:ext cx="522605" cy="8820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EAC7F5CC3A7B4677A8863A2B94B3CBD6" descr=" 版-3_0156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2010410" y="13637260"/>
          <a:ext cx="595630" cy="844550"/>
        </a:xfrm>
        <a:prstGeom prst="rect">
          <a:avLst/>
        </a:prstGeom>
      </xdr:spPr>
    </xdr:pic>
  </etc:cellImage>
  <etc:cellImage>
    <xdr:pic>
      <xdr:nvPicPr>
        <xdr:cNvPr id="19" name="ID_70D7C60BA983446892CD37EFB4A402C6" descr=" 版-3_0152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2198370" y="14850745"/>
          <a:ext cx="686435" cy="975360"/>
        </a:xfrm>
        <a:prstGeom prst="rect">
          <a:avLst/>
        </a:prstGeom>
      </xdr:spPr>
    </xdr:pic>
  </etc:cellImage>
  <etc:cellImage>
    <xdr:pic>
      <xdr:nvPicPr>
        <xdr:cNvPr id="20" name="ID_7E3ADFDA6D824ED9A528D6DCB26D0F53" descr=" 版-3_0154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2315845" y="15821025"/>
          <a:ext cx="704215" cy="967105"/>
        </a:xfrm>
        <a:prstGeom prst="rect">
          <a:avLst/>
        </a:prstGeom>
      </xdr:spPr>
    </xdr:pic>
  </etc:cellImage>
  <etc:cellImage>
    <xdr:pic>
      <xdr:nvPicPr>
        <xdr:cNvPr id="21" name="ID_6ED9AA9F15B6422798B9B2D7263B9E43" descr=" 版-3_0155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2394585" y="16729075"/>
          <a:ext cx="764540" cy="1069975"/>
        </a:xfrm>
        <a:prstGeom prst="rect">
          <a:avLst/>
        </a:prstGeom>
      </xdr:spPr>
    </xdr:pic>
  </etc:cellImage>
  <etc:cellImage>
    <xdr:pic>
      <xdr:nvPicPr>
        <xdr:cNvPr id="22" name="ID_B19AF4EFFC8F4FDB80064FE1876AC0FA" descr=" 版-3_0169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2317115" y="17718405"/>
          <a:ext cx="384810" cy="624840"/>
        </a:xfrm>
        <a:prstGeom prst="rect">
          <a:avLst/>
        </a:prstGeom>
      </xdr:spPr>
    </xdr:pic>
  </etc:cellImage>
  <etc:cellImage>
    <xdr:pic>
      <xdr:nvPicPr>
        <xdr:cNvPr id="23" name="ID_AB9F114CAEC64DC5A6EECD63BA211814" descr=" 版-3_0170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2404110" y="18729960"/>
          <a:ext cx="386080" cy="637540"/>
        </a:xfrm>
        <a:prstGeom prst="rect">
          <a:avLst/>
        </a:prstGeom>
      </xdr:spPr>
    </xdr:pic>
  </etc:cellImage>
  <etc:cellImage>
    <xdr:pic>
      <xdr:nvPicPr>
        <xdr:cNvPr id="24" name="ID_36FCA79E4AE4412DADBA95E7AD64E566" descr=" 版-3_0171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2490470" y="19679285"/>
          <a:ext cx="339090" cy="579120"/>
        </a:xfrm>
        <a:prstGeom prst="rect">
          <a:avLst/>
        </a:prstGeom>
      </xdr:spPr>
    </xdr:pic>
  </etc:cellImage>
  <etc:cellImage>
    <xdr:pic>
      <xdr:nvPicPr>
        <xdr:cNvPr id="25" name="ID_7B2CBCA3A5BF4467A0D6A431123C381F" descr=" 版-3_0172"/>
        <xdr:cNvPicPr>
          <a:picLocks noChangeAspect="1"/>
        </xdr:cNvPicPr>
      </xdr:nvPicPr>
      <xdr:blipFill>
        <a:blip r:embed="rId16" cstate="print"/>
        <a:stretch>
          <a:fillRect/>
        </a:stretch>
      </xdr:blipFill>
      <xdr:spPr>
        <a:xfrm>
          <a:off x="2371090" y="20686395"/>
          <a:ext cx="401955" cy="668020"/>
        </a:xfrm>
        <a:prstGeom prst="rect">
          <a:avLst/>
        </a:prstGeom>
      </xdr:spPr>
    </xdr:pic>
  </etc:cellImage>
  <etc:cellImage>
    <xdr:pic>
      <xdr:nvPicPr>
        <xdr:cNvPr id="26" name="ID_984E627A5B0F4F8A829B8CDDF9414F3B" descr=" 版-3_0173"/>
        <xdr:cNvPicPr>
          <a:picLocks noChangeAspect="1"/>
        </xdr:cNvPicPr>
      </xdr:nvPicPr>
      <xdr:blipFill>
        <a:blip r:embed="rId17" cstate="print"/>
        <a:stretch>
          <a:fillRect/>
        </a:stretch>
      </xdr:blipFill>
      <xdr:spPr>
        <a:xfrm>
          <a:off x="1471295" y="21499830"/>
          <a:ext cx="376555" cy="645160"/>
        </a:xfrm>
        <a:prstGeom prst="rect">
          <a:avLst/>
        </a:prstGeom>
      </xdr:spPr>
    </xdr:pic>
  </etc:cellImage>
  <etc:cellImage>
    <xdr:pic>
      <xdr:nvPicPr>
        <xdr:cNvPr id="27" name="ID_9E518A1D661242CE8CAF25D58A3D7A9C" descr=" 版-3_0181"/>
        <xdr:cNvPicPr>
          <a:picLocks noChangeAspect="1"/>
        </xdr:cNvPicPr>
      </xdr:nvPicPr>
      <xdr:blipFill>
        <a:blip r:embed="rId18" cstate="print"/>
        <a:stretch>
          <a:fillRect/>
        </a:stretch>
      </xdr:blipFill>
      <xdr:spPr>
        <a:xfrm>
          <a:off x="2017395" y="22671405"/>
          <a:ext cx="974725" cy="876935"/>
        </a:xfrm>
        <a:prstGeom prst="rect">
          <a:avLst/>
        </a:prstGeom>
      </xdr:spPr>
    </xdr:pic>
  </etc:cellImage>
  <etc:cellImage>
    <xdr:pic>
      <xdr:nvPicPr>
        <xdr:cNvPr id="28" name="ID_F9756EC7369D477989D5735C73DD6918" descr=" 版-3_0177"/>
        <xdr:cNvPicPr>
          <a:picLocks noChangeAspect="1"/>
        </xdr:cNvPicPr>
      </xdr:nvPicPr>
      <xdr:blipFill>
        <a:blip r:embed="rId19" cstate="print"/>
        <a:stretch>
          <a:fillRect/>
        </a:stretch>
      </xdr:blipFill>
      <xdr:spPr>
        <a:xfrm>
          <a:off x="2165985" y="23797260"/>
          <a:ext cx="875665" cy="741680"/>
        </a:xfrm>
        <a:prstGeom prst="rect">
          <a:avLst/>
        </a:prstGeom>
      </xdr:spPr>
    </xdr:pic>
  </etc:cellImage>
  <etc:cellImage>
    <xdr:pic>
      <xdr:nvPicPr>
        <xdr:cNvPr id="29" name="ID_B5FB1EC931A440D992F0DEEFBB37BBC4" descr=" 版-3_0182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2315210" y="24856440"/>
          <a:ext cx="996315" cy="829310"/>
        </a:xfrm>
        <a:prstGeom prst="rect">
          <a:avLst/>
        </a:prstGeom>
      </xdr:spPr>
    </xdr:pic>
  </etc:cellImage>
  <etc:cellImage>
    <xdr:pic>
      <xdr:nvPicPr>
        <xdr:cNvPr id="30" name="ID_09B982C8AE614957AAFC998C14DF71F7" descr=" 版-3_0183"/>
        <xdr:cNvPicPr>
          <a:picLocks noChangeAspect="1"/>
        </xdr:cNvPicPr>
      </xdr:nvPicPr>
      <xdr:blipFill>
        <a:blip r:embed="rId21" cstate="print"/>
        <a:stretch>
          <a:fillRect/>
        </a:stretch>
      </xdr:blipFill>
      <xdr:spPr>
        <a:xfrm>
          <a:off x="2063750" y="25662255"/>
          <a:ext cx="1060450" cy="920115"/>
        </a:xfrm>
        <a:prstGeom prst="rect">
          <a:avLst/>
        </a:prstGeom>
      </xdr:spPr>
    </xdr:pic>
  </etc:cellImage>
  <etc:cellImage>
    <xdr:pic>
      <xdr:nvPicPr>
        <xdr:cNvPr id="31" name="ID_F83285AD668B438993BAAA17E4AC9660" descr=" 版-3_0184"/>
        <xdr:cNvPicPr>
          <a:picLocks noChangeAspect="1"/>
        </xdr:cNvPicPr>
      </xdr:nvPicPr>
      <xdr:blipFill>
        <a:blip r:embed="rId22" cstate="print"/>
        <a:stretch>
          <a:fillRect/>
        </a:stretch>
      </xdr:blipFill>
      <xdr:spPr>
        <a:xfrm>
          <a:off x="2013585" y="26655395"/>
          <a:ext cx="986790" cy="890270"/>
        </a:xfrm>
        <a:prstGeom prst="rect">
          <a:avLst/>
        </a:prstGeom>
      </xdr:spPr>
    </xdr:pic>
  </etc:cellImage>
  <etc:cellImage>
    <xdr:pic>
      <xdr:nvPicPr>
        <xdr:cNvPr id="32" name="ID_2490F4CD1499486C81C2AA835AD13535" descr=" 版-3_0186"/>
        <xdr:cNvPicPr>
          <a:picLocks noChangeAspect="1"/>
        </xdr:cNvPicPr>
      </xdr:nvPicPr>
      <xdr:blipFill>
        <a:blip r:embed="rId23" cstate="print"/>
        <a:stretch>
          <a:fillRect/>
        </a:stretch>
      </xdr:blipFill>
      <xdr:spPr>
        <a:xfrm>
          <a:off x="2352040" y="27755215"/>
          <a:ext cx="424180" cy="976630"/>
        </a:xfrm>
        <a:prstGeom prst="rect">
          <a:avLst/>
        </a:prstGeom>
      </xdr:spPr>
    </xdr:pic>
  </etc:cellImage>
  <etc:cellImage>
    <xdr:pic>
      <xdr:nvPicPr>
        <xdr:cNvPr id="33" name="ID_90D755DB8DE14EAEACB5FC8009A93485" descr=" 版-3_0185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2427605" y="28803600"/>
          <a:ext cx="409575" cy="941070"/>
        </a:xfrm>
        <a:prstGeom prst="rect">
          <a:avLst/>
        </a:prstGeom>
      </xdr:spPr>
    </xdr:pic>
  </etc:cellImage>
  <etc:cellImage>
    <xdr:pic>
      <xdr:nvPicPr>
        <xdr:cNvPr id="34" name="ID_617BA47467EB4AA4BA28281FDDCEED9C" descr=" 版-3_0187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2476500" y="29741495"/>
          <a:ext cx="400050" cy="918210"/>
        </a:xfrm>
        <a:prstGeom prst="rect">
          <a:avLst/>
        </a:prstGeom>
      </xdr:spPr>
    </xdr:pic>
  </etc:cellImage>
  <etc:cellImage>
    <xdr:pic>
      <xdr:nvPicPr>
        <xdr:cNvPr id="35" name="ID_0B681EA344EF4AD49BAFBA44787D7AD2" descr=" 版-3_0190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2590165" y="30729555"/>
          <a:ext cx="358775" cy="824230"/>
        </a:xfrm>
        <a:prstGeom prst="rect">
          <a:avLst/>
        </a:prstGeom>
      </xdr:spPr>
    </xdr:pic>
  </etc:cellImage>
  <etc:cellImage>
    <xdr:pic>
      <xdr:nvPicPr>
        <xdr:cNvPr id="36" name="ID_BBBEAD22FA39483A8BD97F983EF5F138" descr="威思特-1 拷贝-2@2,5x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 rot="5400000">
          <a:off x="2055495" y="31403290"/>
          <a:ext cx="474345" cy="1227455"/>
        </a:xfrm>
        <a:prstGeom prst="rect">
          <a:avLst/>
        </a:prstGeom>
      </xdr:spPr>
    </xdr:pic>
  </etc:cellImage>
  <etc:cellImage>
    <xdr:pic>
      <xdr:nvPicPr>
        <xdr:cNvPr id="37" name="ID_71061650B0484292A756B0BE00B9D98F" descr="威思特-1 拷贝 2-2@2,5x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 rot="5400000">
          <a:off x="2071370" y="32818705"/>
          <a:ext cx="492125" cy="1242060"/>
        </a:xfrm>
        <a:prstGeom prst="rect">
          <a:avLst/>
        </a:prstGeom>
      </xdr:spPr>
    </xdr:pic>
  </etc:cellImage>
  <etc:cellImage>
    <xdr:pic>
      <xdr:nvPicPr>
        <xdr:cNvPr id="38" name="ID_51433AD0012844569EB74CB89E59EA5D" descr="威思特-1 拷贝 5-2@2,5x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 rot="5400000">
          <a:off x="2169795" y="34224595"/>
          <a:ext cx="460375" cy="1245870"/>
        </a:xfrm>
        <a:prstGeom prst="rect">
          <a:avLst/>
        </a:prstGeom>
      </xdr:spPr>
    </xdr:pic>
  </etc:cellImage>
  <etc:cellImage>
    <xdr:pic>
      <xdr:nvPicPr>
        <xdr:cNvPr id="39" name="ID_EE9E965C3D3E47CFA0AD8603557718E6" descr="威思特-1 拷贝 6@2,5x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 rot="5400000">
          <a:off x="2860675" y="35506660"/>
          <a:ext cx="521970" cy="1400175"/>
        </a:xfrm>
        <a:prstGeom prst="rect">
          <a:avLst/>
        </a:prstGeom>
      </xdr:spPr>
    </xdr:pic>
  </etc:cellImage>
  <etc:cellImage>
    <xdr:pic>
      <xdr:nvPicPr>
        <xdr:cNvPr id="40" name="ID_5A71EB7CB1D1419FA8255D3945015795" descr="版-3_010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 rot="5400000">
          <a:off x="3068320" y="37281485"/>
          <a:ext cx="556895" cy="1203325"/>
        </a:xfrm>
        <a:prstGeom prst="rect">
          <a:avLst/>
        </a:prstGeom>
      </xdr:spPr>
    </xdr:pic>
  </etc:cellImage>
  <etc:cellImage>
    <xdr:pic>
      <xdr:nvPicPr>
        <xdr:cNvPr id="41" name="ID_D1D41C3A59834521835944773ADF919B" descr="版-3_0103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 rot="5400000">
          <a:off x="2251710" y="38968680"/>
          <a:ext cx="558800" cy="1204595"/>
        </a:xfrm>
        <a:prstGeom prst="rect">
          <a:avLst/>
        </a:prstGeom>
      </xdr:spPr>
    </xdr:pic>
  </etc:cellImage>
  <etc:cellImage>
    <xdr:pic>
      <xdr:nvPicPr>
        <xdr:cNvPr id="42" name="ID_C0515C39AD44480EBD077E136144C5B1" descr=" 版-3_0117"/>
        <xdr:cNvPicPr>
          <a:picLocks noChangeAspect="1"/>
        </xdr:cNvPicPr>
      </xdr:nvPicPr>
      <xdr:blipFill>
        <a:blip r:embed="rId33" cstate="print"/>
        <a:stretch>
          <a:fillRect/>
        </a:stretch>
      </xdr:blipFill>
      <xdr:spPr>
        <a:xfrm>
          <a:off x="2378075" y="40384730"/>
          <a:ext cx="519430" cy="916305"/>
        </a:xfrm>
        <a:prstGeom prst="rect">
          <a:avLst/>
        </a:prstGeom>
      </xdr:spPr>
    </xdr:pic>
  </etc:cellImage>
  <etc:cellImage>
    <xdr:pic>
      <xdr:nvPicPr>
        <xdr:cNvPr id="43" name="ID_E22C5399EE7A45FB81C0935CCC72A7F2" descr=" 版-3_0118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2144395" y="41508680"/>
          <a:ext cx="474980" cy="834390"/>
        </a:xfrm>
        <a:prstGeom prst="rect">
          <a:avLst/>
        </a:prstGeom>
      </xdr:spPr>
    </xdr:pic>
  </etc:cellImage>
  <etc:cellImage>
    <xdr:pic>
      <xdr:nvPicPr>
        <xdr:cNvPr id="44" name="ID_08CD1C03B1E742CABC760AE8B5DA14AF" descr=" 版-3_0120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2031365" y="42701210"/>
          <a:ext cx="469265" cy="833755"/>
        </a:xfrm>
        <a:prstGeom prst="rect">
          <a:avLst/>
        </a:prstGeom>
      </xdr:spPr>
    </xdr:pic>
  </etc:cellImage>
  <etc:cellImage>
    <xdr:pic>
      <xdr:nvPicPr>
        <xdr:cNvPr id="45" name="ID_57249F3A5D6A4B2294329016E31B0152" descr=" 版-3_011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2633345" y="43772455"/>
          <a:ext cx="559435" cy="1012825"/>
        </a:xfrm>
        <a:prstGeom prst="rect">
          <a:avLst/>
        </a:prstGeom>
      </xdr:spPr>
    </xdr:pic>
  </etc:cellImage>
  <etc:cellImage>
    <xdr:pic>
      <xdr:nvPicPr>
        <xdr:cNvPr id="46" name="ID_606F654F732849738ABA6C8150229E24" descr=" 版-3_0129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1680845" y="44555410"/>
          <a:ext cx="636270" cy="882650"/>
        </a:xfrm>
        <a:prstGeom prst="rect">
          <a:avLst/>
        </a:prstGeom>
      </xdr:spPr>
    </xdr:pic>
  </etc:cellImage>
  <etc:cellImage>
    <xdr:pic>
      <xdr:nvPicPr>
        <xdr:cNvPr id="47" name="ID_13A3E098571D4CA3A6836E3B2DFC51BC" descr=" 版-3_0175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823085" y="45659675"/>
          <a:ext cx="928370" cy="799465"/>
        </a:xfrm>
        <a:prstGeom prst="rect">
          <a:avLst/>
        </a:prstGeom>
      </xdr:spPr>
    </xdr:pic>
  </etc:cellImage>
  <etc:cellImage>
    <xdr:pic>
      <xdr:nvPicPr>
        <xdr:cNvPr id="48" name="ID_E8BAE2D0857844629E055387B16EECA7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751965" y="46579155"/>
          <a:ext cx="1513840" cy="7385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6550A1374450456DB3041C4E3B092EF7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847215" y="47665005"/>
          <a:ext cx="1513840" cy="7385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6EE121B1E0554638B53DB8B063C4F457" descr=" 版-1_0079"/>
        <xdr:cNvPicPr>
          <a:picLocks noChangeAspect="1"/>
        </xdr:cNvPicPr>
      </xdr:nvPicPr>
      <xdr:blipFill>
        <a:blip r:embed="rId40" cstate="print"/>
        <a:stretch>
          <a:fillRect/>
        </a:stretch>
      </xdr:blipFill>
      <xdr:spPr>
        <a:xfrm>
          <a:off x="1471295" y="48474630"/>
          <a:ext cx="1447800" cy="582930"/>
        </a:xfrm>
        <a:prstGeom prst="rect">
          <a:avLst/>
        </a:prstGeom>
      </xdr:spPr>
    </xdr:pic>
  </etc:cellImage>
  <etc:cellImage>
    <xdr:pic>
      <xdr:nvPicPr>
        <xdr:cNvPr id="54" name="ID_96E5DF0640C54A37B176BB8428AC6195" descr=" 版-3_0166"/>
        <xdr:cNvPicPr>
          <a:picLocks noChangeAspect="1"/>
        </xdr:cNvPicPr>
      </xdr:nvPicPr>
      <xdr:blipFill>
        <a:blip r:embed="rId41" cstate="print"/>
        <a:stretch>
          <a:fillRect/>
        </a:stretch>
      </xdr:blipFill>
      <xdr:spPr>
        <a:xfrm>
          <a:off x="2323465" y="49717960"/>
          <a:ext cx="365760" cy="669925"/>
        </a:xfrm>
        <a:prstGeom prst="rect">
          <a:avLst/>
        </a:prstGeom>
      </xdr:spPr>
    </xdr:pic>
  </etc:cellImage>
  <etc:cellImage>
    <xdr:pic>
      <xdr:nvPicPr>
        <xdr:cNvPr id="55" name="ID_EAEB1D5711044941BE69BE240B2E6D3E" descr=" 版-3_0167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2355850" y="50683795"/>
          <a:ext cx="392430" cy="732155"/>
        </a:xfrm>
        <a:prstGeom prst="rect">
          <a:avLst/>
        </a:prstGeom>
      </xdr:spPr>
    </xdr:pic>
  </etc:cellImage>
  <etc:cellImage>
    <xdr:pic>
      <xdr:nvPicPr>
        <xdr:cNvPr id="56" name="ID_79EDE95D0BD44087AE6E883FC736CCFB" descr=" 版-3_0168"/>
        <xdr:cNvPicPr>
          <a:picLocks noChangeAspect="1"/>
        </xdr:cNvPicPr>
      </xdr:nvPicPr>
      <xdr:blipFill>
        <a:blip r:embed="rId43" cstate="print"/>
        <a:stretch>
          <a:fillRect/>
        </a:stretch>
      </xdr:blipFill>
      <xdr:spPr>
        <a:xfrm>
          <a:off x="2422525" y="51762660"/>
          <a:ext cx="379730" cy="669290"/>
        </a:xfrm>
        <a:prstGeom prst="rect">
          <a:avLst/>
        </a:prstGeom>
      </xdr:spPr>
    </xdr:pic>
  </etc:cellImage>
  <etc:cellImage>
    <xdr:pic>
      <xdr:nvPicPr>
        <xdr:cNvPr id="57" name="ID_1431038CEEAF44058E6BEEDD9248BF7A" descr=" 版-3_0165"/>
        <xdr:cNvPicPr>
          <a:picLocks noChangeAspect="1"/>
        </xdr:cNvPicPr>
      </xdr:nvPicPr>
      <xdr:blipFill>
        <a:blip r:embed="rId44" cstate="print"/>
        <a:stretch>
          <a:fillRect/>
        </a:stretch>
      </xdr:blipFill>
      <xdr:spPr>
        <a:xfrm>
          <a:off x="2210435" y="52738655"/>
          <a:ext cx="382270" cy="705485"/>
        </a:xfrm>
        <a:prstGeom prst="rect">
          <a:avLst/>
        </a:prstGeom>
      </xdr:spPr>
    </xdr:pic>
  </etc:cellImage>
  <etc:cellImage>
    <xdr:pic>
      <xdr:nvPicPr>
        <xdr:cNvPr id="58" name="ID_F4949B93C7AA4309BD95DBAAFC66D99F" descr=" 版-3_0164"/>
        <xdr:cNvPicPr>
          <a:picLocks noChangeAspect="1"/>
        </xdr:cNvPicPr>
      </xdr:nvPicPr>
      <xdr:blipFill>
        <a:blip r:embed="rId45" cstate="print"/>
        <a:stretch>
          <a:fillRect/>
        </a:stretch>
      </xdr:blipFill>
      <xdr:spPr>
        <a:xfrm>
          <a:off x="2325370" y="53565425"/>
          <a:ext cx="388620" cy="708660"/>
        </a:xfrm>
        <a:prstGeom prst="rect">
          <a:avLst/>
        </a:prstGeom>
      </xdr:spPr>
    </xdr:pic>
  </etc:cellImage>
  <etc:cellImage>
    <xdr:pic>
      <xdr:nvPicPr>
        <xdr:cNvPr id="59" name="ID_7AB06D930F954D2DBBEA7C461F295894" descr=" 版-3_0012"/>
        <xdr:cNvPicPr>
          <a:picLocks noChangeAspect="1"/>
        </xdr:cNvPicPr>
      </xdr:nvPicPr>
      <xdr:blipFill>
        <a:blip r:embed="rId46" cstate="print"/>
        <a:stretch>
          <a:fillRect/>
        </a:stretch>
      </xdr:blipFill>
      <xdr:spPr>
        <a:xfrm>
          <a:off x="1471295" y="54418230"/>
          <a:ext cx="831850" cy="947420"/>
        </a:xfrm>
        <a:prstGeom prst="rect">
          <a:avLst/>
        </a:prstGeom>
      </xdr:spPr>
    </xdr:pic>
  </etc:cellImage>
  <etc:cellImage>
    <xdr:pic>
      <xdr:nvPicPr>
        <xdr:cNvPr id="60" name="ID_0EFF029236DD4685AC2657E30E1FF799"/>
        <xdr:cNvPicPr>
          <a:picLocks noChangeAspect="1"/>
        </xdr:cNvPicPr>
      </xdr:nvPicPr>
      <xdr:blipFill>
        <a:blip r:embed="rId47" cstate="print"/>
        <a:srcRect l="5954"/>
        <a:stretch>
          <a:fillRect/>
        </a:stretch>
      </xdr:blipFill>
      <xdr:spPr>
        <a:xfrm>
          <a:off x="1707515" y="55518050"/>
          <a:ext cx="1273810" cy="80899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" name="ID_9F445E10E8F14ACBB13A29EDE9C5A1C6"/>
        <xdr:cNvPicPr>
          <a:picLocks noChangeAspect="1"/>
        </xdr:cNvPicPr>
      </xdr:nvPicPr>
      <xdr:blipFill>
        <a:blip r:embed="rId48" cstate="print"/>
        <a:stretch>
          <a:fillRect/>
        </a:stretch>
      </xdr:blipFill>
      <xdr:spPr>
        <a:xfrm>
          <a:off x="1680845" y="57526555"/>
          <a:ext cx="1445895" cy="6280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" name="ID_279160E0EA0A4BCDB93A8A6DE4371B00" descr=" 版-3_0116"/>
        <xdr:cNvPicPr>
          <a:picLocks noChangeAspect="1"/>
        </xdr:cNvPicPr>
      </xdr:nvPicPr>
      <xdr:blipFill>
        <a:blip r:embed="rId49" cstate="print"/>
        <a:stretch>
          <a:fillRect/>
        </a:stretch>
      </xdr:blipFill>
      <xdr:spPr>
        <a:xfrm>
          <a:off x="2108835" y="59909075"/>
          <a:ext cx="807720" cy="1304290"/>
        </a:xfrm>
        <a:prstGeom prst="rect">
          <a:avLst/>
        </a:prstGeom>
      </xdr:spPr>
    </xdr:pic>
  </etc:cellImage>
  <etc:cellImage>
    <xdr:pic>
      <xdr:nvPicPr>
        <xdr:cNvPr id="63" name="ID_5339F7DB069049608A69FA353BBF41B7" descr=" 版-3_0114"/>
        <xdr:cNvPicPr>
          <a:picLocks noChangeAspect="1"/>
        </xdr:cNvPicPr>
      </xdr:nvPicPr>
      <xdr:blipFill>
        <a:blip r:embed="rId50" cstate="print"/>
        <a:stretch>
          <a:fillRect/>
        </a:stretch>
      </xdr:blipFill>
      <xdr:spPr>
        <a:xfrm>
          <a:off x="1471295" y="61352430"/>
          <a:ext cx="806450" cy="1315720"/>
        </a:xfrm>
        <a:prstGeom prst="rect">
          <a:avLst/>
        </a:prstGeom>
      </xdr:spPr>
    </xdr:pic>
  </etc:cellImage>
  <etc:cellImage>
    <xdr:pic>
      <xdr:nvPicPr>
        <xdr:cNvPr id="64" name="ID_0E968068655B492AB1C2B8C640C5ED6D" descr="图层 8@2,5x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471295" y="65427225"/>
          <a:ext cx="1714500" cy="504190"/>
        </a:xfrm>
        <a:prstGeom prst="rect">
          <a:avLst/>
        </a:prstGeom>
      </xdr:spPr>
    </xdr:pic>
  </etc:cellImage>
  <etc:cellImage>
    <xdr:pic>
      <xdr:nvPicPr>
        <xdr:cNvPr id="65" name="ID_0D281B28F5A443478044C1A1392DE244" descr="图层 6@2,5x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680210" y="66670555"/>
          <a:ext cx="1714500" cy="556260"/>
        </a:xfrm>
        <a:prstGeom prst="rect">
          <a:avLst/>
        </a:prstGeom>
      </xdr:spPr>
    </xdr:pic>
  </etc:cellImage>
  <etc:cellImage>
    <xdr:pic>
      <xdr:nvPicPr>
        <xdr:cNvPr id="66" name="ID_7CC095E0C16F4F3F929D17034A267362" descr="图层 5@2,5x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730375" y="67802125"/>
          <a:ext cx="1709420" cy="553085"/>
        </a:xfrm>
        <a:prstGeom prst="rect">
          <a:avLst/>
        </a:prstGeom>
      </xdr:spPr>
    </xdr:pic>
  </etc:cellImage>
  <etc:cellImage>
    <xdr:pic>
      <xdr:nvPicPr>
        <xdr:cNvPr id="67" name="ID_B5BB00032BB14429ACCDA29E0E547DAF" descr="图层 4@2,5x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922780" y="68611115"/>
          <a:ext cx="1704975" cy="509905"/>
        </a:xfrm>
        <a:prstGeom prst="rect">
          <a:avLst/>
        </a:prstGeom>
      </xdr:spPr>
    </xdr:pic>
  </etc:cellImage>
  <etc:cellImage>
    <xdr:pic>
      <xdr:nvPicPr>
        <xdr:cNvPr id="68" name="ID_84CF05E3E0DE4BA3A6DBB8678BDC3B1B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656715" y="69570600"/>
          <a:ext cx="1714500" cy="67373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" name="ID_937672D4B7574522B9E426358C73AC2E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680210" y="70733920"/>
          <a:ext cx="1714500" cy="7150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" name="ID_6D6D4E34A2B34955B48C39FBF851E05E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 rot="16200000">
          <a:off x="2705100" y="70963790"/>
          <a:ext cx="364490" cy="19151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" name="ID_38054374F3A04D4FBD9EC7C31145DC6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471295" y="72361425"/>
          <a:ext cx="1395095" cy="6934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" name="ID_77A7134449AA4A99A08801A618DC5E65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 rot="16200000">
          <a:off x="2129790" y="73234550"/>
          <a:ext cx="795020" cy="14338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" name="ID_8701C05DA92242138D788E397ACC17D7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 flipV="1">
          <a:off x="1656715" y="74594720"/>
          <a:ext cx="2043430" cy="36449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" name="ID_2BDF58E9920A4C29A2F81A2FCD61CDAA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 rot="16200000">
          <a:off x="2962910" y="74905870"/>
          <a:ext cx="401320" cy="188849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5" name="ID_871E28A9FD624F779AEF7EBA81E78483" descr="图层 17@2,5x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894840" y="76623545"/>
          <a:ext cx="1714500" cy="474980"/>
        </a:xfrm>
        <a:prstGeom prst="rect">
          <a:avLst/>
        </a:prstGeom>
      </xdr:spPr>
    </xdr:pic>
  </etc:cellImage>
  <etc:cellImage>
    <xdr:pic>
      <xdr:nvPicPr>
        <xdr:cNvPr id="76" name="ID_E9346D01385549538AA3784A80EFA791" descr="图层 16@2,5x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2037715" y="77326490"/>
          <a:ext cx="1714500" cy="511175"/>
        </a:xfrm>
        <a:prstGeom prst="rect">
          <a:avLst/>
        </a:prstGeom>
      </xdr:spPr>
    </xdr:pic>
  </etc:cellImage>
  <etc:cellImage>
    <xdr:pic>
      <xdr:nvPicPr>
        <xdr:cNvPr id="77" name="ID_EAFE71CB068742C2B6AB38AA46C525B3" descr="图层 7@2,5x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2014220" y="78748255"/>
          <a:ext cx="1714500" cy="553085"/>
        </a:xfrm>
        <a:prstGeom prst="rect">
          <a:avLst/>
        </a:prstGeom>
      </xdr:spPr>
    </xdr:pic>
  </etc:cellImage>
  <etc:cellImage>
    <xdr:pic>
      <xdr:nvPicPr>
        <xdr:cNvPr id="78" name="ID_C07BB2DCD6CD4C09B5A0A61946233B10" descr="图层 9@2,5x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990725" y="79777590"/>
          <a:ext cx="1714500" cy="516255"/>
        </a:xfrm>
        <a:prstGeom prst="rect">
          <a:avLst/>
        </a:prstGeom>
      </xdr:spPr>
    </xdr:pic>
  </etc:cellImage>
  <etc:cellImage>
    <xdr:pic>
      <xdr:nvPicPr>
        <xdr:cNvPr id="79" name="ID_8F2EA3C5421D4E1CBF4B3A08D9325577" descr=" 版-1_0036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776095" y="80395445"/>
          <a:ext cx="1642745" cy="1605915"/>
        </a:xfrm>
        <a:prstGeom prst="rect">
          <a:avLst/>
        </a:prstGeom>
      </xdr:spPr>
    </xdr:pic>
  </etc:cellImage>
  <etc:cellImage>
    <xdr:pic>
      <xdr:nvPicPr>
        <xdr:cNvPr id="80" name="ID_5C0DCEA57345479BB36BA9023AE55F6D" descr=" 版-1_0038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471295" y="81276825"/>
          <a:ext cx="1637030" cy="1605915"/>
        </a:xfrm>
        <a:prstGeom prst="rect">
          <a:avLst/>
        </a:prstGeom>
      </xdr:spPr>
    </xdr:pic>
  </etc:cellImage>
  <etc:cellImage>
    <xdr:pic>
      <xdr:nvPicPr>
        <xdr:cNvPr id="81" name="ID_6FDF048872A64231AC5BE35324E918C3" descr=" 版-3_0006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2228215" y="82448400"/>
          <a:ext cx="1647825" cy="1605915"/>
        </a:xfrm>
        <a:prstGeom prst="rect">
          <a:avLst/>
        </a:prstGeom>
      </xdr:spPr>
    </xdr:pic>
  </etc:cellImage>
  <etc:cellImage>
    <xdr:pic>
      <xdr:nvPicPr>
        <xdr:cNvPr id="82" name="ID_E46A826EB7ED4265A76701D9C5E401E3" descr=" 版-3_0009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2092325" y="83657440"/>
          <a:ext cx="1634490" cy="1605915"/>
        </a:xfrm>
        <a:prstGeom prst="rect">
          <a:avLst/>
        </a:prstGeom>
      </xdr:spPr>
    </xdr:pic>
  </etc:cellImage>
  <etc:cellImage>
    <xdr:pic>
      <xdr:nvPicPr>
        <xdr:cNvPr id="83" name="ID_29491AAB62464F89A21819B43FC5BF90" descr="图层 15@2,5x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609090" y="84405470"/>
          <a:ext cx="1714500" cy="528320"/>
        </a:xfrm>
        <a:prstGeom prst="rect">
          <a:avLst/>
        </a:prstGeom>
      </xdr:spPr>
    </xdr:pic>
  </etc:cellImage>
  <etc:cellImage>
    <xdr:pic>
      <xdr:nvPicPr>
        <xdr:cNvPr id="84" name="ID_9E467DF8098143C68984288670605B8C" descr="图层 18@2,5x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1918335" y="85444330"/>
          <a:ext cx="1714500" cy="458470"/>
        </a:xfrm>
        <a:prstGeom prst="rect">
          <a:avLst/>
        </a:prstGeom>
      </xdr:spPr>
    </xdr:pic>
  </etc:cellImage>
  <etc:cellImage>
    <xdr:pic>
      <xdr:nvPicPr>
        <xdr:cNvPr id="85" name="ID_0E0140C8E6794EC6A66FB9DEB53B7937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2323465" y="86267925"/>
          <a:ext cx="1151890" cy="16052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6" name="ID_0DBF507C04934D1D852DF3EF350B226E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2413000" y="87547450"/>
          <a:ext cx="1078230" cy="16052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7" name="ID_E7FEF3AF800E42F0B76F2711E1BC60A6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2732405" y="88517095"/>
          <a:ext cx="1010920" cy="16059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8" name="ID_0C98566D7734425A8D92E29C35DEC52F" descr="版-1_0057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2795270" y="89454355"/>
          <a:ext cx="836295" cy="1605915"/>
        </a:xfrm>
        <a:prstGeom prst="rect">
          <a:avLst/>
        </a:prstGeom>
      </xdr:spPr>
    </xdr:pic>
  </etc:cellImage>
  <etc:cellImage>
    <xdr:pic>
      <xdr:nvPicPr>
        <xdr:cNvPr id="89" name="ID_E2E7F85CF2A848A6B03F6612DFD0B2B8" descr="版-1_005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2085340" y="90254455"/>
          <a:ext cx="840740" cy="1605915"/>
        </a:xfrm>
        <a:prstGeom prst="rect">
          <a:avLst/>
        </a:prstGeom>
      </xdr:spPr>
    </xdr:pic>
  </etc:cellImage>
  <etc:cellImage>
    <xdr:pic>
      <xdr:nvPicPr>
        <xdr:cNvPr id="90" name="ID_188D93A4F42B4C468B82E4B6E6AA75E3" descr=" 版-1_0081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775460" y="91197430"/>
          <a:ext cx="1714500" cy="710565"/>
        </a:xfrm>
        <a:prstGeom prst="rect">
          <a:avLst/>
        </a:prstGeom>
      </xdr:spPr>
    </xdr:pic>
  </etc:cellImage>
  <etc:cellImage>
    <xdr:pic>
      <xdr:nvPicPr>
        <xdr:cNvPr id="91" name="ID_9892ECD450334FB6B3D86265545AC103" descr=" 版-1_0078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871345" y="92354400"/>
          <a:ext cx="1714500" cy="709295"/>
        </a:xfrm>
        <a:prstGeom prst="rect">
          <a:avLst/>
        </a:prstGeom>
      </xdr:spPr>
    </xdr:pic>
  </etc:cellImage>
  <etc:cellImage>
    <xdr:pic>
      <xdr:nvPicPr>
        <xdr:cNvPr id="92" name="ID_2AE9726E41894E44B0E7DDDDFE0F0E05" descr="图层 24@2,5x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656715" y="93416755"/>
          <a:ext cx="1714500" cy="559435"/>
        </a:xfrm>
        <a:prstGeom prst="rect">
          <a:avLst/>
        </a:prstGeom>
      </xdr:spPr>
    </xdr:pic>
  </etc:cellImage>
  <etc:cellImage>
    <xdr:pic>
      <xdr:nvPicPr>
        <xdr:cNvPr id="93" name="ID_23D6B31B525644BC9F0D3295932A3298" descr="图层 23@2,5x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1704340" y="94421960"/>
          <a:ext cx="1714500" cy="583565"/>
        </a:xfrm>
        <a:prstGeom prst="rect">
          <a:avLst/>
        </a:prstGeom>
      </xdr:spPr>
    </xdr:pic>
  </etc:cellImage>
  <etc:cellImage>
    <xdr:pic>
      <xdr:nvPicPr>
        <xdr:cNvPr id="94" name="ID_206A3BDF044D4071B7A3FE139318ABF7" descr="CorelSDK_16-3@2,5x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823085" y="95278575"/>
          <a:ext cx="1714500" cy="544830"/>
        </a:xfrm>
        <a:prstGeom prst="rect">
          <a:avLst/>
        </a:prstGeom>
      </xdr:spPr>
    </xdr:pic>
  </etc:cellImage>
  <etc:cellImage>
    <xdr:pic>
      <xdr:nvPicPr>
        <xdr:cNvPr id="95" name="ID_70B1583E40DE45B4A5AA7993C3A2B3E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982470" y="97235645"/>
          <a:ext cx="1512570" cy="15932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6" name="ID_44AD69A6DFC94C0AAF88477E254B25B9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870710" y="98277680"/>
          <a:ext cx="1630045" cy="15932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7" name="ID_E4CE853E48674B02800039B3DF0BC266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2204085" y="100326825"/>
          <a:ext cx="1318260" cy="15932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8" name="ID_D4EA94D916BB44F88B77ACEA4EE4791D"/>
        <xdr:cNvPicPr>
          <a:picLocks noChangeAspect="1"/>
        </xdr:cNvPicPr>
      </xdr:nvPicPr>
      <xdr:blipFill>
        <a:blip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275" y="101320600"/>
          <a:ext cx="907415" cy="1593215"/>
        </a:xfrm>
        <a:prstGeom prst="rect">
          <a:avLst/>
        </a:prstGeom>
      </xdr:spPr>
    </xdr:pic>
  </etc:cellImage>
  <etc:cellImage>
    <xdr:pic>
      <xdr:nvPicPr>
        <xdr:cNvPr id="99" name="ID_437536D53EAF465B95C061CF6AD3E344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2014220" y="102141655"/>
          <a:ext cx="835660" cy="15932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2" name="ID_D8B79567031A4B18B83ED1AE5B329DF7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942465" y="103179245"/>
          <a:ext cx="1604645" cy="15932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3" name="ID_AC06F17807A649CEB83368ED1383F0CF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2365375" y="104435910"/>
          <a:ext cx="864235" cy="15932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6" name="ID_DB4468D5D0C94AEABCE3CE1101649610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2107565" y="105279825"/>
          <a:ext cx="1046480" cy="12122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8" name="ID_D1AC8FAEAD1B4BDA985D2CE9C18E8C9A"/>
        <xdr:cNvPicPr>
          <a:picLocks noChangeAspect="1"/>
        </xdr:cNvPicPr>
      </xdr:nvPicPr>
      <xdr:blipFill>
        <a:blip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3145" y="106388535"/>
          <a:ext cx="1227455" cy="2146935"/>
        </a:xfrm>
        <a:prstGeom prst="rect">
          <a:avLst/>
        </a:prstGeom>
      </xdr:spPr>
    </xdr:pic>
  </etc:cellImage>
  <etc:cellImage>
    <xdr:pic>
      <xdr:nvPicPr>
        <xdr:cNvPr id="107" name="ID_164D2C156935447E83BC9980FBEB2E23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2014220" y="107332780"/>
          <a:ext cx="1604645" cy="15932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4" name="ID_0457DF0210554AB78FD9C229C75E5F6D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2486660" y="108274485"/>
          <a:ext cx="717550" cy="15932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5" name="ID_079A81014EE04C2AA21D1BA8845A4F2D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2488565" y="109359065"/>
          <a:ext cx="760095" cy="15932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1B06C3BA520C4B6197F01AD3A28C2084"/>
        <xdr:cNvPicPr>
          <a:picLocks noChangeAspect="1"/>
        </xdr:cNvPicPr>
      </xdr:nvPicPr>
      <xdr:blipFill>
        <a:blip r:embed="rId92" cstate="print"/>
        <a:stretch>
          <a:fillRect/>
        </a:stretch>
      </xdr:blipFill>
      <xdr:spPr>
        <a:xfrm>
          <a:off x="2305685" y="110140115"/>
          <a:ext cx="1238250" cy="276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6D86EFDE50E94A4FBCC66E2696C1A221"/>
        <xdr:cNvPicPr>
          <a:picLocks noChangeAspect="1"/>
        </xdr:cNvPicPr>
      </xdr:nvPicPr>
      <xdr:blipFill>
        <a:blip r:embed="rId93" cstate="print"/>
        <a:stretch>
          <a:fillRect/>
        </a:stretch>
      </xdr:blipFill>
      <xdr:spPr>
        <a:xfrm>
          <a:off x="2346325" y="110791625"/>
          <a:ext cx="895350" cy="447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953AA83ED5A941948BD7C14B911103BE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 flipV="1">
          <a:off x="1607820" y="111846995"/>
          <a:ext cx="2043430" cy="36449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CFED42792D444AA782C44E916B0BB42C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 rot="16200000">
          <a:off x="2533015" y="112047655"/>
          <a:ext cx="401320" cy="188849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7E5298E7CEA542CBA1B00B6CF0A93E5C"/>
        <xdr:cNvPicPr>
          <a:picLocks noChangeAspect="1"/>
        </xdr:cNvPicPr>
      </xdr:nvPicPr>
      <xdr:blipFill>
        <a:blip r:embed="rId94" cstate="print"/>
        <a:stretch>
          <a:fillRect/>
        </a:stretch>
      </xdr:blipFill>
      <xdr:spPr>
        <a:xfrm rot="5400000">
          <a:off x="1144905" y="114860070"/>
          <a:ext cx="3794125" cy="2492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DAA184A34007450F9A410A2CE3B53223"/>
        <xdr:cNvPicPr>
          <a:picLocks noChangeAspect="1"/>
        </xdr:cNvPicPr>
      </xdr:nvPicPr>
      <xdr:blipFill>
        <a:blip r:embed="rId94" cstate="print"/>
        <a:stretch>
          <a:fillRect/>
        </a:stretch>
      </xdr:blipFill>
      <xdr:spPr>
        <a:xfrm rot="5400000">
          <a:off x="1153160" y="120637935"/>
          <a:ext cx="3533775" cy="231838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FE4D5A65EC734AE0B1E0EA114948E8F5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2247265" y="126652655"/>
          <a:ext cx="609600" cy="517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F0D5C66046D64347915DB8E65FD8CE1C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2265045" y="127562610"/>
          <a:ext cx="648335" cy="5670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F8A7C1ACDEC148319EBE394015EC4126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2244090" y="128418590"/>
          <a:ext cx="558165" cy="517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C134990E905E468B8285D333842E9B06"/>
        <xdr:cNvPicPr>
          <a:picLocks noChangeAspect="1"/>
        </xdr:cNvPicPr>
      </xdr:nvPicPr>
      <xdr:blipFill>
        <a:blip r:embed="rId97" cstate="print"/>
        <a:stretch>
          <a:fillRect/>
        </a:stretch>
      </xdr:blipFill>
      <xdr:spPr>
        <a:xfrm rot="16200000">
          <a:off x="1362710" y="130664585"/>
          <a:ext cx="2944495" cy="17164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" name="ID_41E8E61899D54B77AFCBF38ED789C907"/>
        <xdr:cNvPicPr>
          <a:picLocks noChangeAspect="1"/>
        </xdr:cNvPicPr>
      </xdr:nvPicPr>
      <xdr:blipFill>
        <a:blip r:embed="rId98" cstate="print"/>
        <a:stretch>
          <a:fillRect/>
        </a:stretch>
      </xdr:blipFill>
      <xdr:spPr>
        <a:xfrm>
          <a:off x="1833880" y="132873750"/>
          <a:ext cx="3283585" cy="167767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<sst xmlns="http://schemas.openxmlformats.org/spreadsheetml/2006/main" count="392" uniqueCount="191">
  <si>
    <t>佛山市宇时和建材有限公司  YuShiHe Hardware</t>
  </si>
  <si>
    <t>地址：佛山市禅城区魁奇西路华艺装饰材料物流城北区5座22~23号</t>
  </si>
  <si>
    <t>Add:No.22-23,Block 3,South area,Hua Yi Decorate Materrial Market,FoShan city</t>
  </si>
  <si>
    <t>电话 Tel：0757-82708332</t>
  </si>
  <si>
    <t>客户
Customer</t>
  </si>
  <si>
    <t>樂莫集運 詹家騏（台灣 摩瑪建材）</t>
  </si>
  <si>
    <t>电话
Mobile phone:</t>
  </si>
  <si>
    <t>提货人
Consignor</t>
  </si>
  <si>
    <t>送货：顺德区乐从镇沙边村耀冠家具城E座3楼
(17/18號电梯上三楼)</t>
  </si>
  <si>
    <t>电话Telephone：</t>
  </si>
  <si>
    <t>小茵
+86 18925925693</t>
  </si>
  <si>
    <t>销售单号
Saleno</t>
  </si>
  <si>
    <t>威思特庫存（門用五金）：XSDD-20251116-00003</t>
  </si>
  <si>
    <t>1~7</t>
  </si>
  <si>
    <t>销售员
Salesperson:</t>
  </si>
  <si>
    <t>LAM + PETER</t>
  </si>
  <si>
    <t>威思特庫存（門鎖）：XSDD-20251108-00008</t>
  </si>
  <si>
    <t>8~17</t>
  </si>
  <si>
    <t>首批基礎五金庫存：XSDD-20251115-00016</t>
  </si>
  <si>
    <t>酒店鎖+智能鎖（擺樣+庫存）：XSDD-20251204-00007</t>
  </si>
  <si>
    <t>18~21</t>
  </si>
  <si>
    <t>首批基礎样板：XSDD-20251113-00010</t>
  </si>
  <si>
    <t>22~25</t>
  </si>
  <si>
    <t>箱号
NO.</t>
  </si>
  <si>
    <t>图片</t>
  </si>
  <si>
    <t>型号
Model</t>
  </si>
  <si>
    <t>数量
QTY</t>
  </si>
  <si>
    <t>体积（m³）
Volume（m³）</t>
  </si>
  <si>
    <t>重量KG
Weight (kg)</t>
  </si>
  <si>
    <t>备注</t>
  </si>
  <si>
    <t>自動升降門底靜音條 砂銀</t>
  </si>
  <si>
    <t>5支</t>
  </si>
  <si>
    <t>/</t>
  </si>
  <si>
    <t>4寸意式平开合页
金拉丝</t>
  </si>
  <si>
    <t>5付</t>
  </si>
  <si>
    <t>4寸意式平开合页
钢拉丝</t>
  </si>
  <si>
    <t>4寸意式平开合页
艺术白</t>
  </si>
  <si>
    <t>4寸意式平开合页
黑镍拉丝</t>
  </si>
  <si>
    <t>15付</t>
  </si>
  <si>
    <t>Y829液压门吸
艺术黑</t>
  </si>
  <si>
    <t>10只</t>
  </si>
  <si>
    <t>Y829液压门吸
哑白</t>
  </si>
  <si>
    <t>5只</t>
  </si>
  <si>
    <t>Y829液压门吸
黑镍拉丝</t>
  </si>
  <si>
    <t>828防风地吸
钢拉丝</t>
  </si>
  <si>
    <t>828防风地吸
金拉丝</t>
  </si>
  <si>
    <t>828防风地吸
黑镍拉丝</t>
  </si>
  <si>
    <t>828防风地吸
艺术黑</t>
  </si>
  <si>
    <t>W806门吸
黑镍拉丝</t>
  </si>
  <si>
    <t>15只</t>
  </si>
  <si>
    <t>W806门吸
艺术黑</t>
  </si>
  <si>
    <t>W806门吸
金拉丝</t>
  </si>
  <si>
    <t>W806门吸
卡其米</t>
  </si>
  <si>
    <t>104暗孔地吸
金拉丝</t>
  </si>
  <si>
    <t>104暗孔地吸
钢拉丝</t>
  </si>
  <si>
    <t>104暗孔地吸
青古铜</t>
  </si>
  <si>
    <t>104暗孔地吸
黑镍拉丝</t>
  </si>
  <si>
    <t>104暗孔地吸
艺术黑</t>
  </si>
  <si>
    <t>门挡008-L
钢拉丝</t>
  </si>
  <si>
    <t>门档008-HL
黑镍拉丝</t>
  </si>
  <si>
    <t>门档008-HY
艺术黑</t>
  </si>
  <si>
    <t>门档008-CUS
金拉丝</t>
  </si>
  <si>
    <t>极窄隐藏三维合页（圆形）
2液压1承重
黑镍拉丝</t>
  </si>
  <si>
    <t>1套</t>
  </si>
  <si>
    <t>极窄隐藏三维合页（圆形）
2液压1承重
艺术黑</t>
  </si>
  <si>
    <t>免开槽隐藏三维合页（圆形）
2液压1承重
黑镍拉丝</t>
  </si>
  <si>
    <t>免开槽隐藏三维合页（圆形）
2液压1承重
艺术黑</t>
  </si>
  <si>
    <t>三维调节隐藏液压合页（圆形）
2液压1承重
黑镍拉丝</t>
  </si>
  <si>
    <t>三维调节隐藏液压合页（圆形）2液压1承重
艺术黑</t>
  </si>
  <si>
    <t>三维调节隐藏合页60KG
卡奇米</t>
  </si>
  <si>
    <t>4只</t>
  </si>
  <si>
    <t>三维调节隐藏合页60KG
罗马金拉丝</t>
  </si>
  <si>
    <t>三维调节隐藏合页60KG
黑镍拉丝</t>
  </si>
  <si>
    <t>1只</t>
  </si>
  <si>
    <t>三维调节隐藏合页60KG
艺术黑</t>
  </si>
  <si>
    <t>4寸意式平开合页
艺术黑</t>
  </si>
  <si>
    <t>104暗孔地吸
卡其米</t>
  </si>
  <si>
    <t>T52
罗马金拉丝（带钥匙）</t>
  </si>
  <si>
    <t>3把</t>
  </si>
  <si>
    <t>T52
罗马金拉丝（不带钥匙）</t>
  </si>
  <si>
    <t>A6-529-HYH
艺术黑+黑胡桃木</t>
  </si>
  <si>
    <t>5把</t>
  </si>
  <si>
    <t>Y02明装地吸
钢拉丝</t>
  </si>
  <si>
    <t>Y02明装地吸
黑镍拉丝</t>
  </si>
  <si>
    <t>10把</t>
  </si>
  <si>
    <t>Y02明装地吸
艺术黑</t>
  </si>
  <si>
    <t>Y02明装地吸
金拉丝</t>
  </si>
  <si>
    <t>Y02明装地吸
艺术白</t>
  </si>
  <si>
    <t>隐形锁
AY-40-HY 艺术黑</t>
  </si>
  <si>
    <t>T52
黑镍拉丝（带钥匙）</t>
  </si>
  <si>
    <t>T52
黑镍拉丝（不带钥匙）</t>
  </si>
  <si>
    <t>T52
艺术黑（带钥匙）</t>
  </si>
  <si>
    <t>T52
艺术黑（不带钥匙）</t>
  </si>
  <si>
    <t>5寸液压缓冲合页
太空黑</t>
  </si>
  <si>
    <t>24片</t>
  </si>
  <si>
    <t>5寸承重合页
太空黑</t>
  </si>
  <si>
    <t>4片</t>
  </si>
  <si>
    <t>5寸液压缓冲合页
太空灰</t>
  </si>
  <si>
    <t>10片</t>
  </si>
  <si>
    <t>5寸承重合页
太空灰</t>
  </si>
  <si>
    <t>2片</t>
  </si>
  <si>
    <t>T86-YN 鋅合金 啞鎳單色</t>
  </si>
  <si>
    <t>T86-YNB 色片 浪花白</t>
  </si>
  <si>
    <t>T86-YNN 色片 浪花綠</t>
  </si>
  <si>
    <t>T86-YNF 色片 浪花粉</t>
  </si>
  <si>
    <t>AY-T58-HYH 藝術黑</t>
  </si>
  <si>
    <t>AY-T58-HLF 黑鎳拉絲</t>
  </si>
  <si>
    <t>HDS 反弹器 明装 浅灰（带磁吸）</t>
  </si>
  <si>
    <t>40个</t>
  </si>
  <si>
    <t>蓝普LAMP 碰珠 MC-37F-BK 黑色</t>
  </si>
  <si>
    <t>20个</t>
  </si>
  <si>
    <t>T135-127A：全盖</t>
  </si>
  <si>
    <t>6个</t>
  </si>
  <si>
    <t>液压上翻</t>
  </si>
  <si>
    <t>20支</t>
  </si>
  <si>
    <t>液压下翻</t>
  </si>
  <si>
    <t>15支</t>
  </si>
  <si>
    <t>T80-CUS 羅馬金拉絲</t>
  </si>
  <si>
    <t>T80-HY 藝術黑</t>
  </si>
  <si>
    <t>T86-HL 黑鎳拉絲</t>
  </si>
  <si>
    <t>T86-CUS 羅馬金拉絲</t>
  </si>
  <si>
    <t>T61-YN 啞鎳單色 BK无钥匙</t>
  </si>
  <si>
    <t>T61-QH 黑鋼單色 BK无钥匙</t>
  </si>
  <si>
    <t>AY-61-YN 啞鎳單色 隱形鎖體</t>
  </si>
  <si>
    <t>AY-61-QH 黑鋼單色 隱形鎖體</t>
  </si>
  <si>
    <t>T80-HL 黑鎳拉絲</t>
  </si>
  <si>
    <t>T80-YN 啞鎳單色</t>
  </si>
  <si>
    <t>WY11-CUS 羅馬金拉絲</t>
  </si>
  <si>
    <t>WY11-HL 黑鎳拉絲</t>
  </si>
  <si>
    <t>WY11-HY 藝術黑</t>
  </si>
  <si>
    <t>Y09移门锁-HY 藝術黑</t>
  </si>
  <si>
    <t>4把</t>
  </si>
  <si>
    <t>Y09移门锁-HL 黑鎳拉絲</t>
  </si>
  <si>
    <t>A6-529-YLJ 啞鎳拉絲+橄欖木</t>
  </si>
  <si>
    <t>6把</t>
  </si>
  <si>
    <t>A6-529-HLH 黑鎳拉絲+黑胡桃木</t>
  </si>
  <si>
    <t>T8A-YL 啞鎳拉絲</t>
  </si>
  <si>
    <t>T8A-HL 黑鎳拉絲</t>
  </si>
  <si>
    <t>T8A-HY 藝術黑</t>
  </si>
  <si>
    <t>AY-119-YL 啞鎳拉絲</t>
  </si>
  <si>
    <t>AY-119-HL 黑鎳拉絲</t>
  </si>
  <si>
    <t>1把</t>
  </si>
  <si>
    <t>JD152 分體酒店鎖 高頻
時尚黑 有鎖架</t>
  </si>
  <si>
    <t>JD150 一體酒店鎖 高頻
深空灰 有鎖架</t>
  </si>
  <si>
    <t>JD6508R 智能鎖 時尚黑 有鎖架</t>
  </si>
  <si>
    <t>JD6323MY 時尚黑
智能鎖 有鎖架</t>
  </si>
  <si>
    <t>JD6507R 時尚黑
智能鎖 有鎖架</t>
  </si>
  <si>
    <t>發卡機/讀卡器
高頻 啞黑色</t>
  </si>
  <si>
    <t>1臺</t>
  </si>
  <si>
    <t>JD150 一體酒店鎖
高頻 深空灰</t>
  </si>
  <si>
    <t>JD6323MY 時尚黑
智能鎖</t>
  </si>
  <si>
    <t>JD6507R 深空灰
智能鎖</t>
  </si>
  <si>
    <t>JD6508R 紅古棕
智能鎖</t>
  </si>
  <si>
    <t xml:space="preserve"> JT-H05G反弹器
 明装 浅灰（带磁吸）</t>
  </si>
  <si>
    <t>1个</t>
  </si>
  <si>
    <t xml:space="preserve"> 碰珠 MC-37F-BK 黑色</t>
  </si>
  <si>
    <t>XDF液压上翻</t>
  </si>
  <si>
    <t>XDF液压下翻</t>
  </si>
  <si>
    <t>三节钢珠滑轨
缓冲 4510H-250MM（10寸）</t>
  </si>
  <si>
    <t>1付</t>
  </si>
  <si>
    <t>三节钢珠滑轨
缓冲 4510H-300MM（12寸）</t>
  </si>
  <si>
    <t>三节钢珠滑轨
缓冲 4510H-350MM（14寸）</t>
  </si>
  <si>
    <t>三节钢珠滑轨
缓冲 4510H-400MM（16寸）</t>
  </si>
  <si>
    <t>三节钢珠滑轨
缓冲 4510H-450MM（18寸）</t>
  </si>
  <si>
    <t>三节钢珠滑轨
缓冲 4510H-500MM（20寸）</t>
  </si>
  <si>
    <t>三节钢珠滑轨
反弹 4510F-250MM（10寸）</t>
  </si>
  <si>
    <t>三节钢珠滑轨
反弹 4510F-300MM（12寸）</t>
  </si>
  <si>
    <t>三节钢珠滑轨
反弹 4510F-350MM（14寸）</t>
  </si>
  <si>
    <t>三节钢珠滑轨
反弹 4510F-400MM（16寸）</t>
  </si>
  <si>
    <t>三节钢珠滑轨
反弹 4510F-450MM（18寸）</t>
  </si>
  <si>
    <t>三节钢珠滑轨
反弹 4510F-500MM（20寸）</t>
  </si>
  <si>
    <t>中纤板烤白漆</t>
  </si>
  <si>
    <t>透明亚克力/开35直径圆孔</t>
  </si>
  <si>
    <t>38个</t>
  </si>
  <si>
    <t>透明亚克力/4个角开4厘圆孔</t>
  </si>
  <si>
    <t>41个</t>
  </si>
  <si>
    <t>透明亚克力/开40直径圆孔</t>
  </si>
  <si>
    <t>3个</t>
  </si>
  <si>
    <t>三节隐藏轨 反弹
3118F/B2B-250MM(10寸)</t>
  </si>
  <si>
    <t>三节隐藏轨 反弹
3118F/B2B-300MM(12寸)</t>
  </si>
  <si>
    <t>三节隐藏轨 反弹
3118F/B2B-350MM(14寸)</t>
  </si>
  <si>
    <t>3118B2B-400MM(16寸)</t>
  </si>
  <si>
    <t>3118B2B-450MM(18寸)</t>
  </si>
  <si>
    <t>3118B2B-500MM(20寸)</t>
  </si>
  <si>
    <t>铰链一批</t>
  </si>
  <si>
    <t>1批</t>
  </si>
  <si>
    <t>展板</t>
  </si>
  <si>
    <t>合计Total：</t>
  </si>
  <si>
    <t>25 件</t>
  </si>
  <si>
    <t>总体积Total volume：</t>
  </si>
  <si>
    <t>总重量
Total weight: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</si>
</sst>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4">
    <font>
      <sz val="12"/>
      <name val="宋体"/>
      <charset val="134"/>
    </font>
    <font>
      <sz val="24"/>
      <name val="宋体"/>
      <charset val="134"/>
    </font>
    <font>
      <sz val="20"/>
      <name val="宋体"/>
      <charset val="134"/>
    </font>
    <font>
      <sz val="26"/>
      <name val="宋体"/>
      <charset val="134"/>
    </font>
    <font>
      <sz val="22"/>
      <name val="宋体"/>
      <charset val="134"/>
    </font>
    <font>
      <b/>
      <sz val="36"/>
      <name val="黑体"/>
      <charset val="134"/>
    </font>
    <font>
      <b/>
      <sz val="24"/>
      <name val="黑体"/>
      <charset val="134"/>
    </font>
    <font>
      <b/>
      <sz val="24"/>
      <name val="宋体"/>
      <charset val="134"/>
      <scheme val="minor"/>
    </font>
    <font>
      <b/>
      <sz val="36"/>
      <name val="宋体"/>
      <charset val="134"/>
    </font>
    <font>
      <b/>
      <sz val="28"/>
      <name val="宋体"/>
      <charset val="134"/>
    </font>
    <font>
      <sz val="28"/>
      <name val="宋体"/>
      <charset val="134"/>
    </font>
    <font>
      <sz val="26"/>
      <name val="造字工房力黑（非商用）常规体"/>
      <charset val="134"/>
    </font>
    <font>
      <sz val="36"/>
      <name val="宋体"/>
      <charset val="134"/>
    </font>
    <font>
      <sz val="26"/>
      <name val="思源黑体 CN Bold"/>
      <charset val="134"/>
    </font>
    <font>
      <sz val="36"/>
      <color theme="1"/>
      <name val="宋体"/>
      <charset val="134"/>
      <scheme val="major"/>
    </font>
    <font>
      <u/>
      <sz val="12"/>
      <color indexed="12"/>
      <name val="宋体"/>
      <charset val="134"/>
    </font>
    <font>
      <u/>
      <sz val="12"/>
      <color indexed="36"/>
      <name val="宋体"/>
      <charset val="134"/>
    </font>
    <font>
      <sz val="11"/>
      <color rgb="FFFF0000"/>
      <name val="宋体"/>
      <charset val="134"/>
      <scheme val="minor"/>
    </font>
    <font>
      <b/>
      <sz val="18"/>
      <color theme="3"/>
      <name val="宋体"/>
      <charset val="134"/>
      <scheme val="maj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65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8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indexed="8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indexed="8"/>
      </right>
      <top style="thin">
        <color auto="1"/>
      </top>
      <bottom style="thin">
        <color indexed="8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top"/>
      <protection locked="0"/>
    </xf>
    <xf numFmtId="0" fontId="16" fillId="0" borderId="0" applyNumberFormat="0" applyFill="0" applyBorder="0" applyAlignment="0" applyProtection="0">
      <alignment vertical="top"/>
      <protection locked="0"/>
    </xf>
    <xf numFmtId="0" fontId="0" fillId="4" borderId="17" applyNumberFormat="0" applyFont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18" applyNumberFormat="0" applyFill="0" applyAlignment="0" applyProtection="0">
      <alignment vertical="center"/>
    </xf>
    <xf numFmtId="0" fontId="21" fillId="0" borderId="19" applyNumberFormat="0" applyFill="0" applyAlignment="0" applyProtection="0">
      <alignment vertical="center"/>
    </xf>
    <xf numFmtId="0" fontId="22" fillId="0" borderId="20" applyNumberFormat="0" applyFill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5" borderId="21" applyNumberFormat="0" applyAlignment="0" applyProtection="0">
      <alignment vertical="center"/>
    </xf>
    <xf numFmtId="0" fontId="24" fillId="6" borderId="22" applyNumberFormat="0" applyAlignment="0" applyProtection="0">
      <alignment vertical="center"/>
    </xf>
    <xf numFmtId="0" fontId="25" fillId="6" borderId="21" applyNumberFormat="0" applyAlignment="0" applyProtection="0">
      <alignment vertical="center"/>
    </xf>
    <xf numFmtId="0" fontId="26" fillId="7" borderId="23" applyNumberFormat="0" applyAlignment="0" applyProtection="0">
      <alignment vertical="center"/>
    </xf>
    <xf numFmtId="0" fontId="27" fillId="0" borderId="24" applyNumberFormat="0" applyFill="0" applyAlignment="0" applyProtection="0">
      <alignment vertical="center"/>
    </xf>
    <xf numFmtId="0" fontId="28" fillId="0" borderId="25" applyNumberFormat="0" applyFill="0" applyAlignment="0" applyProtection="0">
      <alignment vertical="center"/>
    </xf>
    <xf numFmtId="0" fontId="29" fillId="8" borderId="0" applyNumberFormat="0" applyBorder="0" applyAlignment="0" applyProtection="0">
      <alignment vertical="center"/>
    </xf>
    <xf numFmtId="0" fontId="30" fillId="9" borderId="0" applyNumberFormat="0" applyBorder="0" applyAlignment="0" applyProtection="0">
      <alignment vertical="center"/>
    </xf>
    <xf numFmtId="0" fontId="31" fillId="10" borderId="0" applyNumberFormat="0" applyBorder="0" applyAlignment="0" applyProtection="0">
      <alignment vertical="center"/>
    </xf>
    <xf numFmtId="0" fontId="32" fillId="11" borderId="0" applyNumberFormat="0" applyBorder="0" applyAlignment="0" applyProtection="0">
      <alignment vertical="center"/>
    </xf>
    <xf numFmtId="0" fontId="33" fillId="12" borderId="0" applyNumberFormat="0" applyBorder="0" applyAlignment="0" applyProtection="0">
      <alignment vertical="center"/>
    </xf>
    <xf numFmtId="0" fontId="33" fillId="13" borderId="0" applyNumberFormat="0" applyBorder="0" applyAlignment="0" applyProtection="0">
      <alignment vertical="center"/>
    </xf>
    <xf numFmtId="0" fontId="32" fillId="14" borderId="0" applyNumberFormat="0" applyBorder="0" applyAlignment="0" applyProtection="0">
      <alignment vertical="center"/>
    </xf>
    <xf numFmtId="0" fontId="32" fillId="15" borderId="0" applyNumberFormat="0" applyBorder="0" applyAlignment="0" applyProtection="0">
      <alignment vertical="center"/>
    </xf>
    <xf numFmtId="0" fontId="33" fillId="16" borderId="0" applyNumberFormat="0" applyBorder="0" applyAlignment="0" applyProtection="0">
      <alignment vertical="center"/>
    </xf>
    <xf numFmtId="0" fontId="33" fillId="17" borderId="0" applyNumberFormat="0" applyBorder="0" applyAlignment="0" applyProtection="0">
      <alignment vertical="center"/>
    </xf>
    <xf numFmtId="0" fontId="32" fillId="18" borderId="0" applyNumberFormat="0" applyBorder="0" applyAlignment="0" applyProtection="0">
      <alignment vertical="center"/>
    </xf>
    <xf numFmtId="0" fontId="32" fillId="19" borderId="0" applyNumberFormat="0" applyBorder="0" applyAlignment="0" applyProtection="0">
      <alignment vertical="center"/>
    </xf>
    <xf numFmtId="0" fontId="33" fillId="20" borderId="0" applyNumberFormat="0" applyBorder="0" applyAlignment="0" applyProtection="0">
      <alignment vertical="center"/>
    </xf>
    <xf numFmtId="0" fontId="33" fillId="21" borderId="0" applyNumberFormat="0" applyBorder="0" applyAlignment="0" applyProtection="0">
      <alignment vertical="center"/>
    </xf>
    <xf numFmtId="0" fontId="32" fillId="22" borderId="0" applyNumberFormat="0" applyBorder="0" applyAlignment="0" applyProtection="0">
      <alignment vertical="center"/>
    </xf>
    <xf numFmtId="0" fontId="32" fillId="23" borderId="0" applyNumberFormat="0" applyBorder="0" applyAlignment="0" applyProtection="0">
      <alignment vertical="center"/>
    </xf>
    <xf numFmtId="0" fontId="33" fillId="24" borderId="0" applyNumberFormat="0" applyBorder="0" applyAlignment="0" applyProtection="0">
      <alignment vertical="center"/>
    </xf>
    <xf numFmtId="0" fontId="33" fillId="25" borderId="0" applyNumberFormat="0" applyBorder="0" applyAlignment="0" applyProtection="0">
      <alignment vertical="center"/>
    </xf>
    <xf numFmtId="0" fontId="32" fillId="26" borderId="0" applyNumberFormat="0" applyBorder="0" applyAlignment="0" applyProtection="0">
      <alignment vertical="center"/>
    </xf>
    <xf numFmtId="0" fontId="32" fillId="27" borderId="0" applyNumberFormat="0" applyBorder="0" applyAlignment="0" applyProtection="0">
      <alignment vertical="center"/>
    </xf>
    <xf numFmtId="0" fontId="33" fillId="28" borderId="0" applyNumberFormat="0" applyBorder="0" applyAlignment="0" applyProtection="0">
      <alignment vertical="center"/>
    </xf>
    <xf numFmtId="0" fontId="33" fillId="29" borderId="0" applyNumberFormat="0" applyBorder="0" applyAlignment="0" applyProtection="0">
      <alignment vertical="center"/>
    </xf>
    <xf numFmtId="0" fontId="32" fillId="30" borderId="0" applyNumberFormat="0" applyBorder="0" applyAlignment="0" applyProtection="0">
      <alignment vertical="center"/>
    </xf>
    <xf numFmtId="0" fontId="32" fillId="31" borderId="0" applyNumberFormat="0" applyBorder="0" applyAlignment="0" applyProtection="0">
      <alignment vertical="center"/>
    </xf>
    <xf numFmtId="0" fontId="33" fillId="32" borderId="0" applyNumberFormat="0" applyBorder="0" applyAlignment="0" applyProtection="0">
      <alignment vertical="center"/>
    </xf>
    <xf numFmtId="0" fontId="33" fillId="33" borderId="0" applyNumberFormat="0" applyBorder="0" applyAlignment="0" applyProtection="0">
      <alignment vertical="center"/>
    </xf>
    <xf numFmtId="0" fontId="32" fillId="34" borderId="0" applyNumberFormat="0" applyBorder="0" applyAlignment="0" applyProtection="0">
      <alignment vertical="center"/>
    </xf>
  </cellStyleXfs>
  <cellXfs count="62">
    <xf numFmtId="0" fontId="0" fillId="0" borderId="0" xfId="0">
      <alignment vertical="center"/>
    </xf>
    <xf numFmtId="0" fontId="1" fillId="0" borderId="0" xfId="0" applyFont="1" applyFill="1" applyBorder="1" applyAlignment="1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0" fontId="0" fillId="0" borderId="0" xfId="0" applyAlignment="1">
      <alignment horizontal="center" vertical="center"/>
    </xf>
    <xf numFmtId="0" fontId="5" fillId="0" borderId="0" xfId="0" applyFont="1" applyFill="1" applyAlignment="1">
      <alignment horizontal="center" vertical="center" wrapText="1"/>
    </xf>
    <xf numFmtId="0" fontId="6" fillId="0" borderId="0" xfId="0" applyFont="1" applyFill="1" applyAlignment="1">
      <alignment vertical="center" wrapText="1"/>
    </xf>
    <xf numFmtId="0" fontId="6" fillId="0" borderId="0" xfId="0" applyFont="1" applyFill="1" applyBorder="1" applyAlignment="1">
      <alignment vertical="center" wrapText="1"/>
    </xf>
    <xf numFmtId="0" fontId="6" fillId="0" borderId="0" xfId="0" applyFont="1" applyFill="1" applyAlignment="1">
      <alignment horizontal="center" vertical="center" wrapText="1"/>
    </xf>
    <xf numFmtId="0" fontId="7" fillId="0" borderId="0" xfId="0" applyFont="1" applyFill="1" applyAlignment="1">
      <alignment horizontal="center" vertical="center"/>
    </xf>
    <xf numFmtId="0" fontId="7" fillId="0" borderId="0" xfId="0" applyFont="1" applyFill="1" applyAlignment="1">
      <alignment vertical="center"/>
    </xf>
    <xf numFmtId="0" fontId="7" fillId="0" borderId="0" xfId="0" applyFont="1" applyFill="1" applyBorder="1" applyAlignment="1">
      <alignment vertical="center"/>
    </xf>
    <xf numFmtId="0" fontId="2" fillId="0" borderId="1" xfId="0" applyFont="1" applyBorder="1" applyAlignment="1">
      <alignment horizontal="center" vertical="center" wrapText="1"/>
    </xf>
    <xf numFmtId="0" fontId="8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58" fontId="10" fillId="2" borderId="1" xfId="0" applyNumberFormat="1" applyFont="1" applyFill="1" applyBorder="1" applyAlignment="1">
      <alignment horizontal="center" vertical="center"/>
    </xf>
    <xf numFmtId="0" fontId="2" fillId="0" borderId="6" xfId="0" applyFont="1" applyBorder="1" applyAlignment="1">
      <alignment horizontal="center" vertical="center" wrapText="1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/>
    </xf>
    <xf numFmtId="0" fontId="2" fillId="0" borderId="9" xfId="0" applyFont="1" applyBorder="1" applyAlignment="1">
      <alignment horizontal="center" vertical="center" wrapText="1"/>
    </xf>
    <xf numFmtId="0" fontId="11" fillId="0" borderId="10" xfId="0" applyFont="1" applyBorder="1" applyAlignment="1">
      <alignment horizontal="center" vertical="center"/>
    </xf>
    <xf numFmtId="0" fontId="11" fillId="0" borderId="11" xfId="0" applyFont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4" fillId="0" borderId="12" xfId="0" applyFont="1" applyBorder="1" applyAlignment="1">
      <alignment horizontal="center" vertical="center" wrapText="1"/>
    </xf>
    <xf numFmtId="0" fontId="2" fillId="0" borderId="12" xfId="0" applyFont="1" applyBorder="1" applyAlignment="1">
      <alignment horizontal="center" vertical="center" wrapText="1"/>
    </xf>
    <xf numFmtId="0" fontId="11" fillId="0" borderId="13" xfId="0" applyFont="1" applyBorder="1" applyAlignment="1">
      <alignment horizontal="center" vertical="center"/>
    </xf>
    <xf numFmtId="0" fontId="11" fillId="0" borderId="14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15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0" fontId="12" fillId="0" borderId="9" xfId="0" applyFont="1" applyBorder="1" applyAlignment="1">
      <alignment horizontal="center" vertical="center"/>
    </xf>
    <xf numFmtId="0" fontId="13" fillId="0" borderId="1" xfId="0" applyFont="1" applyFill="1" applyBorder="1" applyAlignment="1">
      <alignment horizontal="center" vertical="center" wrapText="1"/>
    </xf>
    <xf numFmtId="0" fontId="13" fillId="2" borderId="1" xfId="0" applyFont="1" applyFill="1" applyBorder="1" applyAlignment="1">
      <alignment horizontal="center" vertical="center" wrapText="1"/>
    </xf>
    <xf numFmtId="0" fontId="12" fillId="0" borderId="12" xfId="0" applyFont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 wrapText="1"/>
    </xf>
    <xf numFmtId="0" fontId="14" fillId="0" borderId="1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wrapText="1"/>
    </xf>
    <xf numFmtId="0" fontId="8" fillId="3" borderId="2" xfId="0" applyFont="1" applyFill="1" applyBorder="1" applyAlignment="1">
      <alignment horizontal="center" vertical="center" wrapText="1"/>
    </xf>
    <xf numFmtId="0" fontId="8" fillId="3" borderId="4" xfId="0" applyFont="1" applyFill="1" applyBorder="1" applyAlignment="1">
      <alignment horizontal="center" vertical="center" wrapText="1"/>
    </xf>
    <xf numFmtId="0" fontId="8" fillId="3" borderId="1" xfId="0" applyFont="1" applyFill="1" applyBorder="1" applyAlignment="1">
      <alignment horizontal="center" vertical="center"/>
    </xf>
    <xf numFmtId="0" fontId="8" fillId="3" borderId="16" xfId="0" applyFont="1" applyFill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8" Type="http://schemas.openxmlformats.org/officeDocument/2006/relationships/image" Target="media/image98.png"/><Relationship Id="rId97" Type="http://schemas.openxmlformats.org/officeDocument/2006/relationships/image" Target="media/image97.png"/><Relationship Id="rId96" Type="http://schemas.openxmlformats.org/officeDocument/2006/relationships/image" Target="media/image96.png"/><Relationship Id="rId95" Type="http://schemas.openxmlformats.org/officeDocument/2006/relationships/image" Target="media/image95.png"/><Relationship Id="rId94" Type="http://schemas.openxmlformats.org/officeDocument/2006/relationships/image" Target="media/image94.png"/><Relationship Id="rId93" Type="http://schemas.openxmlformats.org/officeDocument/2006/relationships/image" Target="media/image93.png"/><Relationship Id="rId92" Type="http://schemas.openxmlformats.org/officeDocument/2006/relationships/image" Target="media/image92.png"/><Relationship Id="rId91" Type="http://schemas.openxmlformats.org/officeDocument/2006/relationships/image" Target="media/image91.png"/><Relationship Id="rId90" Type="http://schemas.openxmlformats.org/officeDocument/2006/relationships/image" Target="media/image90.png"/><Relationship Id="rId9" Type="http://schemas.openxmlformats.org/officeDocument/2006/relationships/image" Target="media/image9.jpeg"/><Relationship Id="rId89" Type="http://schemas.openxmlformats.org/officeDocument/2006/relationships/image" Target="media/image89.png"/><Relationship Id="rId88" Type="http://schemas.openxmlformats.org/officeDocument/2006/relationships/image" Target="media/image88.png"/><Relationship Id="rId87" Type="http://schemas.openxmlformats.org/officeDocument/2006/relationships/image" Target="media/image87.png"/><Relationship Id="rId86" Type="http://schemas.openxmlformats.org/officeDocument/2006/relationships/image" Target="media/image86.png"/><Relationship Id="rId85" Type="http://schemas.openxmlformats.org/officeDocument/2006/relationships/image" Target="media/image85.jpeg"/><Relationship Id="rId84" Type="http://schemas.openxmlformats.org/officeDocument/2006/relationships/image" Target="media/image84.png"/><Relationship Id="rId83" Type="http://schemas.openxmlformats.org/officeDocument/2006/relationships/image" Target="media/image83.png"/><Relationship Id="rId82" Type="http://schemas.openxmlformats.org/officeDocument/2006/relationships/image" Target="media/image82.png"/><Relationship Id="rId81" Type="http://schemas.openxmlformats.org/officeDocument/2006/relationships/image" Target="media/image81.png"/><Relationship Id="rId80" Type="http://schemas.openxmlformats.org/officeDocument/2006/relationships/image" Target="media/image80.png"/><Relationship Id="rId8" Type="http://schemas.openxmlformats.org/officeDocument/2006/relationships/image" Target="media/image8.png"/><Relationship Id="rId79" Type="http://schemas.openxmlformats.org/officeDocument/2006/relationships/image" Target="media/image79.png"/><Relationship Id="rId78" Type="http://schemas.openxmlformats.org/officeDocument/2006/relationships/image" Target="media/image78.jpeg"/><Relationship Id="rId77" Type="http://schemas.openxmlformats.org/officeDocument/2006/relationships/image" Target="media/image77.jpeg"/><Relationship Id="rId76" Type="http://schemas.openxmlformats.org/officeDocument/2006/relationships/image" Target="media/image76.jpeg"/><Relationship Id="rId75" Type="http://schemas.openxmlformats.org/officeDocument/2006/relationships/image" Target="media/image75.jpeg"/><Relationship Id="rId74" Type="http://schemas.openxmlformats.org/officeDocument/2006/relationships/image" Target="media/image74.png"/><Relationship Id="rId73" Type="http://schemas.openxmlformats.org/officeDocument/2006/relationships/image" Target="media/image73.png"/><Relationship Id="rId72" Type="http://schemas.openxmlformats.org/officeDocument/2006/relationships/image" Target="media/image72.png"/><Relationship Id="rId71" Type="http://schemas.openxmlformats.org/officeDocument/2006/relationships/image" Target="media/image71.png"/><Relationship Id="rId70" Type="http://schemas.openxmlformats.org/officeDocument/2006/relationships/image" Target="media/image70.png"/><Relationship Id="rId7" Type="http://schemas.openxmlformats.org/officeDocument/2006/relationships/image" Target="media/image7.png"/><Relationship Id="rId69" Type="http://schemas.openxmlformats.org/officeDocument/2006/relationships/image" Target="media/image69.jpeg"/><Relationship Id="rId68" Type="http://schemas.openxmlformats.org/officeDocument/2006/relationships/image" Target="media/image68.jpeg"/><Relationship Id="rId67" Type="http://schemas.openxmlformats.org/officeDocument/2006/relationships/image" Target="media/image67.jpeg"/><Relationship Id="rId66" Type="http://schemas.openxmlformats.org/officeDocument/2006/relationships/image" Target="media/image66.jpeg"/><Relationship Id="rId65" Type="http://schemas.openxmlformats.org/officeDocument/2006/relationships/image" Target="media/image65.pn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png"/><Relationship Id="rId59" Type="http://schemas.openxmlformats.org/officeDocument/2006/relationships/image" Target="media/image59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jpeg"/><Relationship Id="rId5" Type="http://schemas.openxmlformats.org/officeDocument/2006/relationships/image" Target="media/image5.jpeg"/><Relationship Id="rId49" Type="http://schemas.openxmlformats.org/officeDocument/2006/relationships/image" Target="media/image49.jpe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jpeg"/><Relationship Id="rId45" Type="http://schemas.openxmlformats.org/officeDocument/2006/relationships/image" Target="media/image45.jpeg"/><Relationship Id="rId44" Type="http://schemas.openxmlformats.org/officeDocument/2006/relationships/image" Target="media/image44.jpeg"/><Relationship Id="rId43" Type="http://schemas.openxmlformats.org/officeDocument/2006/relationships/image" Target="media/image43.jpeg"/><Relationship Id="rId42" Type="http://schemas.openxmlformats.org/officeDocument/2006/relationships/image" Target="media/image42.jpeg"/><Relationship Id="rId41" Type="http://schemas.openxmlformats.org/officeDocument/2006/relationships/image" Target="media/image41.jpeg"/><Relationship Id="rId40" Type="http://schemas.openxmlformats.org/officeDocument/2006/relationships/image" Target="media/image40.jpeg"/><Relationship Id="rId4" Type="http://schemas.openxmlformats.org/officeDocument/2006/relationships/image" Target="media/image4.jpeg"/><Relationship Id="rId39" Type="http://schemas.openxmlformats.org/officeDocument/2006/relationships/image" Target="media/image39.png"/><Relationship Id="rId38" Type="http://schemas.openxmlformats.org/officeDocument/2006/relationships/image" Target="media/image38.jpeg"/><Relationship Id="rId37" Type="http://schemas.openxmlformats.org/officeDocument/2006/relationships/image" Target="media/image37.jpeg"/><Relationship Id="rId36" Type="http://schemas.openxmlformats.org/officeDocument/2006/relationships/image" Target="media/image36.jpeg"/><Relationship Id="rId35" Type="http://schemas.openxmlformats.org/officeDocument/2006/relationships/image" Target="media/image35.jpeg"/><Relationship Id="rId34" Type="http://schemas.openxmlformats.org/officeDocument/2006/relationships/image" Target="media/image34.jpeg"/><Relationship Id="rId33" Type="http://schemas.openxmlformats.org/officeDocument/2006/relationships/image" Target="media/image33.jpeg"/><Relationship Id="rId32" Type="http://schemas.openxmlformats.org/officeDocument/2006/relationships/image" Target="media/image32.jpeg"/><Relationship Id="rId31" Type="http://schemas.openxmlformats.org/officeDocument/2006/relationships/image" Target="media/image31.jpeg"/><Relationship Id="rId30" Type="http://schemas.openxmlformats.org/officeDocument/2006/relationships/image" Target="media/image30.png"/><Relationship Id="rId3" Type="http://schemas.openxmlformats.org/officeDocument/2006/relationships/image" Target="media/image3.jpe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jpeg"/><Relationship Id="rId25" Type="http://schemas.openxmlformats.org/officeDocument/2006/relationships/image" Target="media/image25.jpeg"/><Relationship Id="rId24" Type="http://schemas.openxmlformats.org/officeDocument/2006/relationships/image" Target="media/image24.jpeg"/><Relationship Id="rId23" Type="http://schemas.openxmlformats.org/officeDocument/2006/relationships/image" Target="media/image23.jpeg"/><Relationship Id="rId22" Type="http://schemas.openxmlformats.org/officeDocument/2006/relationships/image" Target="media/image22.jpeg"/><Relationship Id="rId21" Type="http://schemas.openxmlformats.org/officeDocument/2006/relationships/image" Target="media/image21.jpeg"/><Relationship Id="rId20" Type="http://schemas.openxmlformats.org/officeDocument/2006/relationships/image" Target="media/image20.jpeg"/><Relationship Id="rId2" Type="http://schemas.openxmlformats.org/officeDocument/2006/relationships/image" Target="media/image2.jpeg"/><Relationship Id="rId19" Type="http://schemas.openxmlformats.org/officeDocument/2006/relationships/image" Target="media/image19.jpeg"/><Relationship Id="rId18" Type="http://schemas.openxmlformats.org/officeDocument/2006/relationships/image" Target="media/image18.jpeg"/><Relationship Id="rId17" Type="http://schemas.openxmlformats.org/officeDocument/2006/relationships/image" Target="media/image17.jpeg"/><Relationship Id="rId16" Type="http://schemas.openxmlformats.org/officeDocument/2006/relationships/image" Target="media/image16.jpeg"/><Relationship Id="rId15" Type="http://schemas.openxmlformats.org/officeDocument/2006/relationships/image" Target="media/image15.jpeg"/><Relationship Id="rId14" Type="http://schemas.openxmlformats.org/officeDocument/2006/relationships/image" Target="media/image14.jpeg"/><Relationship Id="rId13" Type="http://schemas.openxmlformats.org/officeDocument/2006/relationships/image" Target="media/image13.jpeg"/><Relationship Id="rId12" Type="http://schemas.openxmlformats.org/officeDocument/2006/relationships/image" Target="media/image12.jpeg"/><Relationship Id="rId11" Type="http://schemas.openxmlformats.org/officeDocument/2006/relationships/image" Target="media/image11.jpeg"/><Relationship Id="rId10" Type="http://schemas.openxmlformats.org/officeDocument/2006/relationships/image" Target="media/image10.jpeg"/><Relationship Id="rId1" Type="http://schemas.openxmlformats.org/officeDocument/2006/relationships/image" Target="media/image1.jpe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 2007-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Cambria-Calibri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-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J141"/>
  <sheetViews>
    <sheetView tabSelected="1" view="pageBreakPreview" zoomScale="40" zoomScaleNormal="40" topLeftCell="A127" workbookViewId="0">
      <selection activeCell="C71" sqref="C71"/>
    </sheetView>
  </sheetViews>
  <sheetFormatPr defaultColWidth="9" defaultRowHeight="14.25"/>
  <cols>
    <col min="1" max="1" width="19.3083333333333" customWidth="1"/>
    <col min="2" max="2" width="34.9916666666667" customWidth="1"/>
    <col min="3" max="3" width="72.0416666666667" customWidth="1"/>
    <col min="4" max="4" width="22.4916666666667" style="5" customWidth="1"/>
    <col min="5" max="6" width="31.1333333333333" customWidth="1"/>
    <col min="7" max="7" width="14.0916666666667" style="5" customWidth="1"/>
    <col min="8" max="9" width="8.875" customWidth="1"/>
  </cols>
  <sheetData>
    <row r="1" s="1" customFormat="1" ht="39" customHeight="1" spans="1:10">
      <c r="A1" s="6" t="s">
        <v>0</v>
      </c>
      <c r="B1" s="6"/>
      <c r="C1" s="6"/>
      <c r="D1" s="6"/>
      <c r="E1" s="6"/>
      <c r="F1" s="6"/>
      <c r="G1" s="6"/>
      <c r="H1" s="7"/>
      <c r="I1" s="8"/>
      <c r="J1" s="8"/>
    </row>
    <row r="2" s="1" customFormat="1" ht="30" customHeight="1" spans="1:10">
      <c r="A2" s="9" t="s">
        <v>1</v>
      </c>
      <c r="B2" s="9"/>
      <c r="C2" s="9"/>
      <c r="D2" s="9"/>
      <c r="E2" s="9"/>
      <c r="F2" s="9"/>
      <c r="G2" s="9"/>
      <c r="H2" s="7"/>
      <c r="I2" s="8"/>
      <c r="J2" s="8"/>
    </row>
    <row r="3" s="1" customFormat="1" ht="30" customHeight="1" spans="1:10">
      <c r="A3" s="10" t="s">
        <v>2</v>
      </c>
      <c r="B3" s="10"/>
      <c r="C3" s="10"/>
      <c r="D3" s="10"/>
      <c r="E3" s="10"/>
      <c r="F3" s="10"/>
      <c r="G3" s="10"/>
      <c r="H3" s="11"/>
      <c r="I3" s="12"/>
      <c r="J3" s="12"/>
    </row>
    <row r="4" s="1" customFormat="1" ht="32" customHeight="1" spans="1:10">
      <c r="A4" s="10" t="s">
        <v>3</v>
      </c>
      <c r="B4" s="10"/>
      <c r="C4" s="10"/>
      <c r="D4" s="10"/>
      <c r="E4" s="10"/>
      <c r="F4" s="10"/>
      <c r="G4" s="10"/>
      <c r="H4" s="11"/>
      <c r="I4" s="12"/>
      <c r="J4" s="12"/>
    </row>
    <row r="5" s="2" customFormat="1" ht="54.95" customHeight="1" spans="1:10">
      <c r="A5" s="13" t="s">
        <v>4</v>
      </c>
      <c r="B5" s="14" t="s">
        <v>5</v>
      </c>
      <c r="C5" s="15"/>
      <c r="D5" s="16"/>
      <c r="E5" s="13" t="s">
        <v>6</v>
      </c>
      <c r="F5" s="17"/>
      <c r="G5" s="17"/>
    </row>
    <row r="6" s="2" customFormat="1" ht="83" customHeight="1" spans="1:10">
      <c r="A6" s="13" t="s">
        <v>7</v>
      </c>
      <c r="B6" s="18" t="s">
        <v>8</v>
      </c>
      <c r="C6" s="19"/>
      <c r="D6" s="20"/>
      <c r="E6" s="13" t="s">
        <v>9</v>
      </c>
      <c r="F6" s="21" t="s">
        <v>10</v>
      </c>
      <c r="G6" s="22"/>
    </row>
    <row r="7" s="2" customFormat="1" ht="54.95" customHeight="1" spans="1:10">
      <c r="A7" s="23" t="s">
        <v>11</v>
      </c>
      <c r="B7" s="24" t="s">
        <v>12</v>
      </c>
      <c r="C7" s="25"/>
      <c r="D7" s="26" t="s">
        <v>13</v>
      </c>
      <c r="E7" s="27" t="s">
        <v>14</v>
      </c>
      <c r="F7" s="28" t="s">
        <v>15</v>
      </c>
      <c r="G7" s="29"/>
    </row>
    <row r="8" s="2" customFormat="1" ht="54.95" customHeight="1" spans="1:10">
      <c r="A8" s="30"/>
      <c r="B8" s="24" t="s">
        <v>16</v>
      </c>
      <c r="C8" s="25"/>
      <c r="D8" s="31" t="s">
        <v>17</v>
      </c>
      <c r="E8" s="32"/>
      <c r="F8" s="33"/>
      <c r="G8" s="34"/>
    </row>
    <row r="9" s="2" customFormat="1" ht="54.95" customHeight="1" spans="1:10">
      <c r="A9" s="30"/>
      <c r="B9" s="24" t="s">
        <v>18</v>
      </c>
      <c r="C9" s="25"/>
      <c r="D9" s="31"/>
      <c r="E9" s="32"/>
      <c r="F9" s="33"/>
      <c r="G9" s="34"/>
    </row>
    <row r="10" s="2" customFormat="1" ht="54.95" customHeight="1" spans="1:10">
      <c r="A10" s="30"/>
      <c r="B10" s="35" t="s">
        <v>19</v>
      </c>
      <c r="C10" s="36"/>
      <c r="D10" s="31" t="s">
        <v>20</v>
      </c>
      <c r="E10" s="32"/>
      <c r="F10" s="33"/>
      <c r="G10" s="34"/>
    </row>
    <row r="11" s="2" customFormat="1" ht="54.95" customHeight="1" spans="1:10">
      <c r="A11" s="37"/>
      <c r="B11" s="35" t="s">
        <v>21</v>
      </c>
      <c r="C11" s="36"/>
      <c r="D11" s="31" t="s">
        <v>22</v>
      </c>
      <c r="E11" s="38"/>
      <c r="F11" s="39"/>
      <c r="G11" s="40"/>
    </row>
    <row r="12" s="2" customFormat="1" ht="59" customHeight="1" spans="1:10">
      <c r="A12" s="13" t="s">
        <v>23</v>
      </c>
      <c r="B12" s="13" t="s">
        <v>24</v>
      </c>
      <c r="C12" s="13" t="s">
        <v>25</v>
      </c>
      <c r="D12" s="13" t="s">
        <v>26</v>
      </c>
      <c r="E12" s="13" t="s">
        <v>27</v>
      </c>
      <c r="F12" s="13" t="s">
        <v>28</v>
      </c>
      <c r="G12" s="41" t="s">
        <v>29</v>
      </c>
    </row>
    <row r="13" s="3" customFormat="1" ht="115" customHeight="1" spans="1:10">
      <c r="A13" s="42">
        <v>1</v>
      </c>
      <c r="B13" s="43" t="str">
        <f>_xlfn.DISPIMG("ID_311060D4E22E4FD2B9370C16BF62D2B0",1)</f>
        <v>=DISPIMG("ID_311060D4E22E4FD2B9370C16BF62D2B0",1)</v>
      </c>
      <c r="C13" s="44" t="s">
        <v>30</v>
      </c>
      <c r="D13" s="45" t="s">
        <v>31</v>
      </c>
      <c r="E13" s="42">
        <v>0.0117</v>
      </c>
      <c r="F13" s="42">
        <v>2.9</v>
      </c>
      <c r="G13" s="46" t="s">
        <v>32</v>
      </c>
    </row>
    <row r="14" s="3" customFormat="1" ht="78" customHeight="1" spans="1:10">
      <c r="A14" s="47">
        <v>2</v>
      </c>
      <c r="B14" s="43" t="str">
        <f>_xlfn.DISPIMG("ID_87D1B04FD3D745EA8027335786265CD2",1)</f>
        <v>=DISPIMG("ID_87D1B04FD3D745EA8027335786265CD2",1)</v>
      </c>
      <c r="C14" s="44" t="s">
        <v>33</v>
      </c>
      <c r="D14" s="45" t="s">
        <v>34</v>
      </c>
      <c r="E14" s="47">
        <v>0.0723</v>
      </c>
      <c r="F14" s="47">
        <v>29.7</v>
      </c>
      <c r="G14" s="46" t="s">
        <v>32</v>
      </c>
    </row>
    <row r="15" s="3" customFormat="1" ht="78" customHeight="1" spans="1:10">
      <c r="A15" s="48"/>
      <c r="B15" s="43" t="str">
        <f>_xlfn.DISPIMG("ID_7DB05B7E8F8C436082C86664862DEDA2",1)</f>
        <v>=DISPIMG("ID_7DB05B7E8F8C436082C86664862DEDA2",1)</v>
      </c>
      <c r="C15" s="44" t="s">
        <v>35</v>
      </c>
      <c r="D15" s="45" t="s">
        <v>34</v>
      </c>
      <c r="E15" s="48"/>
      <c r="F15" s="48"/>
      <c r="G15" s="46" t="s">
        <v>32</v>
      </c>
    </row>
    <row r="16" s="3" customFormat="1" ht="78" customHeight="1" spans="1:10">
      <c r="A16" s="48"/>
      <c r="B16" s="43" t="str">
        <f>_xlfn.DISPIMG("ID_4BDDBCF1CB464E42A754B77F4E070524",1)</f>
        <v>=DISPIMG("ID_4BDDBCF1CB464E42A754B77F4E070524",1)</v>
      </c>
      <c r="C16" s="44" t="s">
        <v>36</v>
      </c>
      <c r="D16" s="45" t="s">
        <v>34</v>
      </c>
      <c r="E16" s="48"/>
      <c r="F16" s="48"/>
      <c r="G16" s="46" t="s">
        <v>32</v>
      </c>
    </row>
    <row r="17" s="3" customFormat="1" ht="78" customHeight="1" spans="1:7">
      <c r="A17" s="48"/>
      <c r="B17" s="43" t="str">
        <f>_xlfn.DISPIMG("ID_4585B9A852D94BD1A19B1CA5652EE0F7",1)</f>
        <v>=DISPIMG("ID_4585B9A852D94BD1A19B1CA5652EE0F7",1)</v>
      </c>
      <c r="C17" s="44" t="s">
        <v>37</v>
      </c>
      <c r="D17" s="45" t="s">
        <v>38</v>
      </c>
      <c r="E17" s="48"/>
      <c r="F17" s="48"/>
      <c r="G17" s="46" t="s">
        <v>32</v>
      </c>
    </row>
    <row r="18" s="3" customFormat="1" ht="78" customHeight="1" spans="1:7">
      <c r="A18" s="48"/>
      <c r="B18" s="43" t="str">
        <f>_xlfn.DISPIMG("ID_F1C0C0A605E440F885D0FF41D24EFBBA",1)</f>
        <v>=DISPIMG("ID_F1C0C0A605E440F885D0FF41D24EFBBA",1)</v>
      </c>
      <c r="C18" s="44" t="s">
        <v>39</v>
      </c>
      <c r="D18" s="45" t="s">
        <v>40</v>
      </c>
      <c r="E18" s="48"/>
      <c r="F18" s="48"/>
      <c r="G18" s="46" t="s">
        <v>32</v>
      </c>
    </row>
    <row r="19" s="3" customFormat="1" ht="78" customHeight="1" spans="1:7">
      <c r="A19" s="48"/>
      <c r="B19" s="43" t="str">
        <f>_xlfn.DISPIMG("ID_BEE6AC174499450BBA823835A6A56866",1)</f>
        <v>=DISPIMG("ID_BEE6AC174499450BBA823835A6A56866",1)</v>
      </c>
      <c r="C19" s="44" t="s">
        <v>41</v>
      </c>
      <c r="D19" s="45" t="s">
        <v>42</v>
      </c>
      <c r="E19" s="48"/>
      <c r="F19" s="48"/>
      <c r="G19" s="46" t="s">
        <v>32</v>
      </c>
    </row>
    <row r="20" s="3" customFormat="1" ht="78" customHeight="1" spans="1:7">
      <c r="A20" s="48"/>
      <c r="B20" s="43" t="str">
        <f>_xlfn.DISPIMG("ID_8009C3322BDF4F2FA31BE2510E32DA33",1)</f>
        <v>=DISPIMG("ID_8009C3322BDF4F2FA31BE2510E32DA33",1)</v>
      </c>
      <c r="C20" s="44" t="s">
        <v>43</v>
      </c>
      <c r="D20" s="45" t="s">
        <v>40</v>
      </c>
      <c r="E20" s="48"/>
      <c r="F20" s="48"/>
      <c r="G20" s="46" t="s">
        <v>32</v>
      </c>
    </row>
    <row r="21" s="3" customFormat="1" ht="78" customHeight="1" spans="1:7">
      <c r="A21" s="48"/>
      <c r="B21" s="43" t="str">
        <f>_xlfn.DISPIMG("ID_EAC7F5CC3A7B4677A8863A2B94B3CBD6",1)</f>
        <v>=DISPIMG("ID_EAC7F5CC3A7B4677A8863A2B94B3CBD6",1)</v>
      </c>
      <c r="C21" s="49" t="s">
        <v>44</v>
      </c>
      <c r="D21" s="45" t="s">
        <v>42</v>
      </c>
      <c r="E21" s="48"/>
      <c r="F21" s="48"/>
      <c r="G21" s="46" t="s">
        <v>32</v>
      </c>
    </row>
    <row r="22" s="3" customFormat="1" ht="78" customHeight="1" spans="1:7">
      <c r="A22" s="48"/>
      <c r="B22" s="43" t="str">
        <f>_xlfn.DISPIMG("ID_70D7C60BA983446892CD37EFB4A402C6",1)</f>
        <v>=DISPIMG("ID_70D7C60BA983446892CD37EFB4A402C6",1)</v>
      </c>
      <c r="C22" s="49" t="s">
        <v>45</v>
      </c>
      <c r="D22" s="45" t="s">
        <v>42</v>
      </c>
      <c r="E22" s="48"/>
      <c r="F22" s="48"/>
      <c r="G22" s="46" t="s">
        <v>32</v>
      </c>
    </row>
    <row r="23" s="3" customFormat="1" ht="78" customHeight="1" spans="1:7">
      <c r="A23" s="48"/>
      <c r="B23" s="43" t="str">
        <f>_xlfn.DISPIMG("ID_7E3ADFDA6D824ED9A528D6DCB26D0F53",1)</f>
        <v>=DISPIMG("ID_7E3ADFDA6D824ED9A528D6DCB26D0F53",1)</v>
      </c>
      <c r="C23" s="50" t="s">
        <v>46</v>
      </c>
      <c r="D23" s="45" t="s">
        <v>40</v>
      </c>
      <c r="E23" s="48"/>
      <c r="F23" s="48"/>
      <c r="G23" s="46" t="s">
        <v>32</v>
      </c>
    </row>
    <row r="24" s="3" customFormat="1" ht="78" customHeight="1" spans="1:7">
      <c r="A24" s="51"/>
      <c r="B24" s="43" t="str">
        <f>_xlfn.DISPIMG("ID_6ED9AA9F15B6422798B9B2D7263B9E43",1)</f>
        <v>=DISPIMG("ID_6ED9AA9F15B6422798B9B2D7263B9E43",1)</v>
      </c>
      <c r="C24" s="50" t="s">
        <v>47</v>
      </c>
      <c r="D24" s="45" t="s">
        <v>40</v>
      </c>
      <c r="E24" s="51"/>
      <c r="F24" s="51"/>
      <c r="G24" s="46" t="s">
        <v>32</v>
      </c>
    </row>
    <row r="25" s="3" customFormat="1" ht="78" customHeight="1" spans="1:7">
      <c r="A25" s="47">
        <v>3</v>
      </c>
      <c r="B25" s="43" t="str">
        <f>_xlfn.DISPIMG("ID_B19AF4EFFC8F4FDB80064FE1876AC0FA",1)</f>
        <v>=DISPIMG("ID_B19AF4EFFC8F4FDB80064FE1876AC0FA",1)</v>
      </c>
      <c r="C25" s="50" t="s">
        <v>48</v>
      </c>
      <c r="D25" s="52" t="s">
        <v>49</v>
      </c>
      <c r="E25" s="47">
        <v>0.069</v>
      </c>
      <c r="F25" s="47">
        <v>20.3</v>
      </c>
      <c r="G25" s="46" t="s">
        <v>32</v>
      </c>
    </row>
    <row r="26" s="3" customFormat="1" ht="78" customHeight="1" spans="1:7">
      <c r="A26" s="48"/>
      <c r="B26" s="43" t="str">
        <f>_xlfn.DISPIMG("ID_AB9F114CAEC64DC5A6EECD63BA211814",1)</f>
        <v>=DISPIMG("ID_AB9F114CAEC64DC5A6EECD63BA211814",1)</v>
      </c>
      <c r="C26" s="50" t="s">
        <v>50</v>
      </c>
      <c r="D26" s="52" t="s">
        <v>49</v>
      </c>
      <c r="E26" s="48"/>
      <c r="F26" s="48"/>
      <c r="G26" s="46" t="s">
        <v>32</v>
      </c>
    </row>
    <row r="27" s="3" customFormat="1" ht="78" customHeight="1" spans="1:7">
      <c r="A27" s="48"/>
      <c r="B27" s="43" t="str">
        <f>_xlfn.DISPIMG("ID_36FCA79E4AE4412DADBA95E7AD64E566",1)</f>
        <v>=DISPIMG("ID_36FCA79E4AE4412DADBA95E7AD64E566",1)</v>
      </c>
      <c r="C27" s="49" t="s">
        <v>51</v>
      </c>
      <c r="D27" s="53" t="s">
        <v>42</v>
      </c>
      <c r="E27" s="48"/>
      <c r="F27" s="48"/>
      <c r="G27" s="46" t="s">
        <v>32</v>
      </c>
    </row>
    <row r="28" s="3" customFormat="1" ht="78" customHeight="1" spans="1:7">
      <c r="A28" s="48"/>
      <c r="B28" s="43" t="str">
        <f>_xlfn.DISPIMG("ID_7B2CBCA3A5BF4467A0D6A431123C381F",1)</f>
        <v>=DISPIMG("ID_7B2CBCA3A5BF4467A0D6A431123C381F",1)</v>
      </c>
      <c r="C28" s="49" t="s">
        <v>52</v>
      </c>
      <c r="D28" s="53" t="s">
        <v>42</v>
      </c>
      <c r="E28" s="48"/>
      <c r="F28" s="48"/>
      <c r="G28" s="46" t="s">
        <v>32</v>
      </c>
    </row>
    <row r="29" s="3" customFormat="1" ht="78" customHeight="1" spans="1:7">
      <c r="A29" s="48"/>
      <c r="B29" s="43" t="str">
        <f>_xlfn.DISPIMG("ID_984E627A5B0F4F8A829B8CDDF9414F3B",1)</f>
        <v>=DISPIMG("ID_984E627A5B0F4F8A829B8CDDF9414F3B",1)</v>
      </c>
      <c r="C29" s="49" t="s">
        <v>52</v>
      </c>
      <c r="D29" s="53" t="s">
        <v>42</v>
      </c>
      <c r="E29" s="48"/>
      <c r="F29" s="48"/>
      <c r="G29" s="46" t="s">
        <v>32</v>
      </c>
    </row>
    <row r="30" s="3" customFormat="1" ht="78" customHeight="1" spans="1:7">
      <c r="A30" s="48"/>
      <c r="B30" s="43" t="str">
        <f>_xlfn.DISPIMG("ID_9E518A1D661242CE8CAF25D58A3D7A9C",1)</f>
        <v>=DISPIMG("ID_9E518A1D661242CE8CAF25D58A3D7A9C",1)</v>
      </c>
      <c r="C30" s="44" t="s">
        <v>53</v>
      </c>
      <c r="D30" s="45" t="s">
        <v>42</v>
      </c>
      <c r="E30" s="48"/>
      <c r="F30" s="48"/>
      <c r="G30" s="46" t="s">
        <v>32</v>
      </c>
    </row>
    <row r="31" s="3" customFormat="1" ht="78" customHeight="1" spans="1:7">
      <c r="A31" s="48"/>
      <c r="B31" s="43" t="str">
        <f>_xlfn.DISPIMG("ID_F9756EC7369D477989D5735C73DD6918",1)</f>
        <v>=DISPIMG("ID_F9756EC7369D477989D5735C73DD6918",1)</v>
      </c>
      <c r="C31" s="44" t="s">
        <v>54</v>
      </c>
      <c r="D31" s="45" t="s">
        <v>42</v>
      </c>
      <c r="E31" s="48"/>
      <c r="F31" s="48"/>
      <c r="G31" s="46" t="s">
        <v>32</v>
      </c>
    </row>
    <row r="32" s="3" customFormat="1" ht="78" customHeight="1" spans="1:7">
      <c r="A32" s="48"/>
      <c r="B32" s="43" t="str">
        <f>_xlfn.DISPIMG("ID_B5FB1EC931A440D992F0DEEFBB37BBC4",1)</f>
        <v>=DISPIMG("ID_B5FB1EC931A440D992F0DEEFBB37BBC4",1)</v>
      </c>
      <c r="C32" s="44" t="s">
        <v>55</v>
      </c>
      <c r="D32" s="45" t="s">
        <v>42</v>
      </c>
      <c r="E32" s="48"/>
      <c r="F32" s="48"/>
      <c r="G32" s="46" t="s">
        <v>32</v>
      </c>
    </row>
    <row r="33" s="3" customFormat="1" ht="78" customHeight="1" spans="1:7">
      <c r="A33" s="48"/>
      <c r="B33" s="43" t="str">
        <f>_xlfn.DISPIMG("ID_09B982C8AE614957AAFC998C14DF71F7",1)</f>
        <v>=DISPIMG("ID_09B982C8AE614957AAFC998C14DF71F7",1)</v>
      </c>
      <c r="C33" s="44" t="s">
        <v>56</v>
      </c>
      <c r="D33" s="45" t="s">
        <v>49</v>
      </c>
      <c r="E33" s="48"/>
      <c r="F33" s="48"/>
      <c r="G33" s="46" t="s">
        <v>32</v>
      </c>
    </row>
    <row r="34" s="3" customFormat="1" ht="78" customHeight="1" spans="1:7">
      <c r="A34" s="48"/>
      <c r="B34" s="43" t="str">
        <f>_xlfn.DISPIMG("ID_F83285AD668B438993BAAA17E4AC9660",1)</f>
        <v>=DISPIMG("ID_F83285AD668B438993BAAA17E4AC9660",1)</v>
      </c>
      <c r="C34" s="44" t="s">
        <v>57</v>
      </c>
      <c r="D34" s="45" t="s">
        <v>49</v>
      </c>
      <c r="E34" s="48"/>
      <c r="F34" s="48"/>
      <c r="G34" s="46" t="s">
        <v>32</v>
      </c>
    </row>
    <row r="35" s="3" customFormat="1" ht="78" customHeight="1" spans="1:7">
      <c r="A35" s="48"/>
      <c r="B35" s="43" t="str">
        <f>_xlfn.DISPIMG("ID_2490F4CD1499486C81C2AA835AD13535",1)</f>
        <v>=DISPIMG("ID_2490F4CD1499486C81C2AA835AD13535",1)</v>
      </c>
      <c r="C35" s="44" t="s">
        <v>58</v>
      </c>
      <c r="D35" s="45" t="s">
        <v>42</v>
      </c>
      <c r="E35" s="48"/>
      <c r="F35" s="48"/>
      <c r="G35" s="46" t="s">
        <v>32</v>
      </c>
    </row>
    <row r="36" s="3" customFormat="1" ht="78" customHeight="1" spans="1:7">
      <c r="A36" s="48"/>
      <c r="B36" s="43" t="str">
        <f>_xlfn.DISPIMG("ID_90D755DB8DE14EAEACB5FC8009A93485",1)</f>
        <v>=DISPIMG("ID_90D755DB8DE14EAEACB5FC8009A93485",1)</v>
      </c>
      <c r="C36" s="44" t="s">
        <v>59</v>
      </c>
      <c r="D36" s="45" t="s">
        <v>42</v>
      </c>
      <c r="E36" s="48"/>
      <c r="F36" s="48"/>
      <c r="G36" s="46" t="s">
        <v>32</v>
      </c>
    </row>
    <row r="37" s="3" customFormat="1" ht="78" customHeight="1" spans="1:7">
      <c r="A37" s="48"/>
      <c r="B37" s="43" t="str">
        <f>_xlfn.DISPIMG("ID_617BA47467EB4AA4BA28281FDDCEED9C",1)</f>
        <v>=DISPIMG("ID_617BA47467EB4AA4BA28281FDDCEED9C",1)</v>
      </c>
      <c r="C37" s="44" t="s">
        <v>60</v>
      </c>
      <c r="D37" s="45" t="s">
        <v>42</v>
      </c>
      <c r="E37" s="48"/>
      <c r="F37" s="48"/>
      <c r="G37" s="46" t="s">
        <v>32</v>
      </c>
    </row>
    <row r="38" s="3" customFormat="1" ht="78" customHeight="1" spans="1:7">
      <c r="A38" s="51"/>
      <c r="B38" s="43" t="str">
        <f>_xlfn.DISPIMG("ID_0B681EA344EF4AD49BAFBA44787D7AD2",1)</f>
        <v>=DISPIMG("ID_0B681EA344EF4AD49BAFBA44787D7AD2",1)</v>
      </c>
      <c r="C38" s="44" t="s">
        <v>61</v>
      </c>
      <c r="D38" s="45" t="s">
        <v>42</v>
      </c>
      <c r="E38" s="51"/>
      <c r="F38" s="51"/>
      <c r="G38" s="46" t="s">
        <v>32</v>
      </c>
    </row>
    <row r="39" s="3" customFormat="1" ht="116" customHeight="1" spans="1:7">
      <c r="A39" s="47">
        <v>4</v>
      </c>
      <c r="B39" s="43" t="str">
        <f>_xlfn.DISPIMG("ID_BBBEAD22FA39483A8BD97F983EF5F138",1)</f>
        <v>=DISPIMG("ID_BBBEAD22FA39483A8BD97F983EF5F138",1)</v>
      </c>
      <c r="C39" s="44" t="s">
        <v>62</v>
      </c>
      <c r="D39" s="45" t="s">
        <v>63</v>
      </c>
      <c r="E39" s="47">
        <v>0.063</v>
      </c>
      <c r="F39" s="47">
        <v>36.8</v>
      </c>
      <c r="G39" s="46" t="s">
        <v>32</v>
      </c>
    </row>
    <row r="40" s="3" customFormat="1" ht="116" customHeight="1" spans="1:7">
      <c r="A40" s="48"/>
      <c r="B40" s="43" t="str">
        <f>_xlfn.DISPIMG("ID_71061650B0484292A756B0BE00B9D98F",1)</f>
        <v>=DISPIMG("ID_71061650B0484292A756B0BE00B9D98F",1)</v>
      </c>
      <c r="C40" s="44" t="s">
        <v>64</v>
      </c>
      <c r="D40" s="45" t="s">
        <v>63</v>
      </c>
      <c r="E40" s="48"/>
      <c r="F40" s="48"/>
      <c r="G40" s="46" t="s">
        <v>32</v>
      </c>
    </row>
    <row r="41" s="3" customFormat="1" ht="116" customHeight="1" spans="1:7">
      <c r="A41" s="48"/>
      <c r="B41" s="43" t="str">
        <f>_xlfn.DISPIMG("ID_51433AD0012844569EB74CB89E59EA5D",1)</f>
        <v>=DISPIMG("ID_51433AD0012844569EB74CB89E59EA5D",1)</v>
      </c>
      <c r="C41" s="44" t="s">
        <v>65</v>
      </c>
      <c r="D41" s="45" t="s">
        <v>63</v>
      </c>
      <c r="E41" s="48"/>
      <c r="F41" s="48"/>
      <c r="G41" s="46" t="s">
        <v>32</v>
      </c>
    </row>
    <row r="42" s="3" customFormat="1" ht="116" customHeight="1" spans="1:7">
      <c r="A42" s="48"/>
      <c r="B42" s="43" t="str">
        <f>_xlfn.DISPIMG("ID_EE9E965C3D3E47CFA0AD8603557718E6",1)</f>
        <v>=DISPIMG("ID_EE9E965C3D3E47CFA0AD8603557718E6",1)</v>
      </c>
      <c r="C42" s="44" t="s">
        <v>66</v>
      </c>
      <c r="D42" s="45" t="s">
        <v>63</v>
      </c>
      <c r="E42" s="48"/>
      <c r="F42" s="48"/>
      <c r="G42" s="46" t="s">
        <v>32</v>
      </c>
    </row>
    <row r="43" s="3" customFormat="1" ht="116" customHeight="1" spans="1:7">
      <c r="A43" s="48"/>
      <c r="B43" s="43" t="str">
        <f>_xlfn.DISPIMG("ID_5A71EB7CB1D1419FA8255D3945015795",1)</f>
        <v>=DISPIMG("ID_5A71EB7CB1D1419FA8255D3945015795",1)</v>
      </c>
      <c r="C43" s="44" t="s">
        <v>67</v>
      </c>
      <c r="D43" s="45" t="s">
        <v>63</v>
      </c>
      <c r="E43" s="48"/>
      <c r="F43" s="48"/>
      <c r="G43" s="46" t="s">
        <v>32</v>
      </c>
    </row>
    <row r="44" s="3" customFormat="1" ht="116" customHeight="1" spans="1:7">
      <c r="A44" s="48"/>
      <c r="B44" s="43" t="str">
        <f>_xlfn.DISPIMG("ID_D1D41C3A59834521835944773ADF919B",1)</f>
        <v>=DISPIMG("ID_D1D41C3A59834521835944773ADF919B",1)</v>
      </c>
      <c r="C44" s="44" t="s">
        <v>68</v>
      </c>
      <c r="D44" s="45" t="s">
        <v>63</v>
      </c>
      <c r="E44" s="48"/>
      <c r="F44" s="48"/>
      <c r="G44" s="46" t="s">
        <v>32</v>
      </c>
    </row>
    <row r="45" s="3" customFormat="1" ht="84" customHeight="1" spans="1:7">
      <c r="A45" s="48"/>
      <c r="B45" s="43" t="str">
        <f>_xlfn.DISPIMG("ID_C0515C39AD44480EBD077E136144C5B1",1)</f>
        <v>=DISPIMG("ID_C0515C39AD44480EBD077E136144C5B1",1)</v>
      </c>
      <c r="C45" s="44" t="s">
        <v>69</v>
      </c>
      <c r="D45" s="45" t="s">
        <v>70</v>
      </c>
      <c r="E45" s="48"/>
      <c r="F45" s="48"/>
      <c r="G45" s="46" t="s">
        <v>32</v>
      </c>
    </row>
    <row r="46" s="3" customFormat="1" ht="84" customHeight="1" spans="1:7">
      <c r="A46" s="48"/>
      <c r="B46" s="43" t="str">
        <f>_xlfn.DISPIMG("ID_E22C5399EE7A45FB81C0935CCC72A7F2",1)</f>
        <v>=DISPIMG("ID_E22C5399EE7A45FB81C0935CCC72A7F2",1)</v>
      </c>
      <c r="C46" s="44" t="s">
        <v>71</v>
      </c>
      <c r="D46" s="45" t="s">
        <v>70</v>
      </c>
      <c r="E46" s="48"/>
      <c r="F46" s="48"/>
      <c r="G46" s="46" t="s">
        <v>32</v>
      </c>
    </row>
    <row r="47" s="3" customFormat="1" ht="84" customHeight="1" spans="1:7">
      <c r="A47" s="48"/>
      <c r="B47" s="43" t="str">
        <f>_xlfn.DISPIMG("ID_08CD1C03B1E742CABC760AE8B5DA14AF",1)</f>
        <v>=DISPIMG("ID_08CD1C03B1E742CABC760AE8B5DA14AF",1)</v>
      </c>
      <c r="C47" s="44" t="s">
        <v>72</v>
      </c>
      <c r="D47" s="45" t="s">
        <v>73</v>
      </c>
      <c r="E47" s="48"/>
      <c r="F47" s="48"/>
      <c r="G47" s="46" t="s">
        <v>32</v>
      </c>
    </row>
    <row r="48" s="3" customFormat="1" ht="84" customHeight="1" spans="1:7">
      <c r="A48" s="48"/>
      <c r="B48" s="43" t="str">
        <f>_xlfn.DISPIMG("ID_57249F3A5D6A4B2294329016E31B0152",1)</f>
        <v>=DISPIMG("ID_57249F3A5D6A4B2294329016E31B0152",1)</v>
      </c>
      <c r="C48" s="44" t="s">
        <v>74</v>
      </c>
      <c r="D48" s="45" t="s">
        <v>70</v>
      </c>
      <c r="E48" s="48"/>
      <c r="F48" s="48"/>
      <c r="G48" s="46" t="s">
        <v>32</v>
      </c>
    </row>
    <row r="49" s="3" customFormat="1" ht="78" customHeight="1" spans="1:7">
      <c r="A49" s="48"/>
      <c r="B49" s="43" t="str">
        <f>_xlfn.DISPIMG("ID_606F654F732849738ABA6C8150229E24",1)</f>
        <v>=DISPIMG("ID_606F654F732849738ABA6C8150229E24",1)</v>
      </c>
      <c r="C49" s="44" t="s">
        <v>75</v>
      </c>
      <c r="D49" s="45" t="s">
        <v>38</v>
      </c>
      <c r="E49" s="48"/>
      <c r="F49" s="48"/>
      <c r="G49" s="46" t="s">
        <v>32</v>
      </c>
    </row>
    <row r="50" s="3" customFormat="1" ht="78" customHeight="1" spans="1:7">
      <c r="A50" s="51"/>
      <c r="B50" s="43" t="str">
        <f>_xlfn.DISPIMG("ID_13A3E098571D4CA3A6836E3B2DFC51BC",1)</f>
        <v>=DISPIMG("ID_13A3E098571D4CA3A6836E3B2DFC51BC",1)</v>
      </c>
      <c r="C50" s="44" t="s">
        <v>76</v>
      </c>
      <c r="D50" s="45" t="s">
        <v>42</v>
      </c>
      <c r="E50" s="51"/>
      <c r="F50" s="51"/>
      <c r="G50" s="46" t="s">
        <v>32</v>
      </c>
    </row>
    <row r="51" s="3" customFormat="1" ht="78" customHeight="1" spans="1:7">
      <c r="A51" s="47">
        <v>5</v>
      </c>
      <c r="B51" s="43" t="str">
        <f>_xlfn.DISPIMG("ID_E8BAE2D0857844629E055387B16EECA7",1)</f>
        <v>=DISPIMG("ID_E8BAE2D0857844629E055387B16EECA7",1)</v>
      </c>
      <c r="C51" s="44" t="s">
        <v>77</v>
      </c>
      <c r="D51" s="45" t="s">
        <v>78</v>
      </c>
      <c r="E51" s="47">
        <v>0.083</v>
      </c>
      <c r="F51" s="47">
        <v>31.6</v>
      </c>
      <c r="G51" s="46" t="s">
        <v>32</v>
      </c>
    </row>
    <row r="52" s="3" customFormat="1" ht="78" customHeight="1" spans="1:7">
      <c r="A52" s="48"/>
      <c r="B52" s="43" t="str">
        <f>_xlfn.DISPIMG("ID_6550A1374450456DB3041C4E3B092EF7",1)</f>
        <v>=DISPIMG("ID_6550A1374450456DB3041C4E3B092EF7",1)</v>
      </c>
      <c r="C52" s="44" t="s">
        <v>79</v>
      </c>
      <c r="D52" s="45" t="s">
        <v>78</v>
      </c>
      <c r="E52" s="48"/>
      <c r="F52" s="48"/>
      <c r="G52" s="46" t="s">
        <v>32</v>
      </c>
    </row>
    <row r="53" s="3" customFormat="1" ht="78" customHeight="1" spans="1:7">
      <c r="A53" s="48"/>
      <c r="B53" s="43" t="str">
        <f>_xlfn.DISPIMG("ID_6EE121B1E0554638B53DB8B063C4F457",1)</f>
        <v>=DISPIMG("ID_6EE121B1E0554638B53DB8B063C4F457",1)</v>
      </c>
      <c r="C53" s="44" t="s">
        <v>80</v>
      </c>
      <c r="D53" s="45" t="s">
        <v>81</v>
      </c>
      <c r="E53" s="48"/>
      <c r="F53" s="48"/>
      <c r="G53" s="46" t="s">
        <v>32</v>
      </c>
    </row>
    <row r="54" s="3" customFormat="1" ht="78" customHeight="1" spans="1:7">
      <c r="A54" s="48"/>
      <c r="B54" s="43" t="str">
        <f>_xlfn.DISPIMG("ID_96E5DF0640C54A37B176BB8428AC6195",1)</f>
        <v>=DISPIMG("ID_96E5DF0640C54A37B176BB8428AC6195",1)</v>
      </c>
      <c r="C54" s="44" t="s">
        <v>82</v>
      </c>
      <c r="D54" s="45" t="s">
        <v>81</v>
      </c>
      <c r="E54" s="48"/>
      <c r="F54" s="48"/>
      <c r="G54" s="46" t="s">
        <v>32</v>
      </c>
    </row>
    <row r="55" s="3" customFormat="1" ht="78" customHeight="1" spans="1:7">
      <c r="A55" s="48"/>
      <c r="B55" s="43" t="str">
        <f>_xlfn.DISPIMG("ID_EAEB1D5711044941BE69BE240B2E6D3E",1)</f>
        <v>=DISPIMG("ID_EAEB1D5711044941BE69BE240B2E6D3E",1)</v>
      </c>
      <c r="C55" s="44" t="s">
        <v>83</v>
      </c>
      <c r="D55" s="45" t="s">
        <v>84</v>
      </c>
      <c r="E55" s="48"/>
      <c r="F55" s="48"/>
      <c r="G55" s="46" t="s">
        <v>32</v>
      </c>
    </row>
    <row r="56" s="3" customFormat="1" ht="78" customHeight="1" spans="1:7">
      <c r="A56" s="48"/>
      <c r="B56" s="43" t="str">
        <f>_xlfn.DISPIMG("ID_79EDE95D0BD44087AE6E883FC736CCFB",1)</f>
        <v>=DISPIMG("ID_79EDE95D0BD44087AE6E883FC736CCFB",1)</v>
      </c>
      <c r="C56" s="44" t="s">
        <v>85</v>
      </c>
      <c r="D56" s="45" t="s">
        <v>84</v>
      </c>
      <c r="E56" s="48"/>
      <c r="F56" s="48"/>
      <c r="G56" s="46" t="s">
        <v>32</v>
      </c>
    </row>
    <row r="57" s="3" customFormat="1" ht="78" customHeight="1" spans="1:7">
      <c r="A57" s="48"/>
      <c r="B57" s="43" t="str">
        <f>_xlfn.DISPIMG("ID_1431038CEEAF44058E6BEEDD9248BF7A",1)</f>
        <v>=DISPIMG("ID_1431038CEEAF44058E6BEEDD9248BF7A",1)</v>
      </c>
      <c r="C57" s="44" t="s">
        <v>86</v>
      </c>
      <c r="D57" s="45" t="s">
        <v>81</v>
      </c>
      <c r="E57" s="48"/>
      <c r="F57" s="48"/>
      <c r="G57" s="46" t="s">
        <v>32</v>
      </c>
    </row>
    <row r="58" s="3" customFormat="1" ht="78" customHeight="1" spans="1:7">
      <c r="A58" s="48"/>
      <c r="B58" s="43" t="str">
        <f>_xlfn.DISPIMG("ID_F4949B93C7AA4309BD95DBAAFC66D99F",1)</f>
        <v>=DISPIMG("ID_F4949B93C7AA4309BD95DBAAFC66D99F",1)</v>
      </c>
      <c r="C58" s="44" t="s">
        <v>87</v>
      </c>
      <c r="D58" s="45" t="s">
        <v>81</v>
      </c>
      <c r="E58" s="48"/>
      <c r="F58" s="48"/>
      <c r="G58" s="46" t="s">
        <v>32</v>
      </c>
    </row>
    <row r="59" s="3" customFormat="1" ht="78" customHeight="1" spans="1:7">
      <c r="A59" s="51"/>
      <c r="B59" s="43" t="str">
        <f>_xlfn.DISPIMG("ID_7AB06D930F954D2DBBEA7C461F295894",1)</f>
        <v>=DISPIMG("ID_7AB06D930F954D2DBBEA7C461F295894",1)</v>
      </c>
      <c r="C59" s="44" t="s">
        <v>88</v>
      </c>
      <c r="D59" s="45" t="s">
        <v>84</v>
      </c>
      <c r="E59" s="51"/>
      <c r="F59" s="51"/>
      <c r="G59" s="46" t="s">
        <v>32</v>
      </c>
    </row>
    <row r="60" s="3" customFormat="1" ht="76" customHeight="1" spans="1:7">
      <c r="A60" s="47">
        <v>6</v>
      </c>
      <c r="B60" s="54" t="str">
        <f>_xlfn.DISPIMG("ID_0EFF029236DD4685AC2657E30E1FF799",1)</f>
        <v>=DISPIMG("ID_0EFF029236DD4685AC2657E30E1FF799",1)</v>
      </c>
      <c r="C60" s="44" t="s">
        <v>89</v>
      </c>
      <c r="D60" s="45" t="s">
        <v>81</v>
      </c>
      <c r="E60" s="47">
        <v>0.061</v>
      </c>
      <c r="F60" s="47">
        <v>32.6</v>
      </c>
      <c r="G60" s="46" t="s">
        <v>32</v>
      </c>
    </row>
    <row r="61" s="3" customFormat="1" ht="76" customHeight="1" spans="1:7">
      <c r="A61" s="48"/>
      <c r="B61" s="55"/>
      <c r="C61" s="44" t="s">
        <v>90</v>
      </c>
      <c r="D61" s="45" t="s">
        <v>81</v>
      </c>
      <c r="E61" s="48"/>
      <c r="F61" s="48"/>
      <c r="G61" s="46" t="s">
        <v>32</v>
      </c>
    </row>
    <row r="62" s="3" customFormat="1" ht="76" customHeight="1" spans="1:7">
      <c r="A62" s="48"/>
      <c r="B62" s="54" t="str">
        <f>_xlfn.DISPIMG("ID_9F445E10E8F14ACBB13A29EDE9C5A1C6",1)</f>
        <v>=DISPIMG("ID_9F445E10E8F14ACBB13A29EDE9C5A1C6",1)</v>
      </c>
      <c r="C62" s="44" t="s">
        <v>91</v>
      </c>
      <c r="D62" s="45" t="s">
        <v>81</v>
      </c>
      <c r="E62" s="48"/>
      <c r="F62" s="48"/>
      <c r="G62" s="46" t="s">
        <v>32</v>
      </c>
    </row>
    <row r="63" s="3" customFormat="1" ht="76" customHeight="1" spans="1:7">
      <c r="A63" s="51"/>
      <c r="B63" s="55"/>
      <c r="C63" s="44" t="s">
        <v>92</v>
      </c>
      <c r="D63" s="45" t="s">
        <v>81</v>
      </c>
      <c r="E63" s="51"/>
      <c r="F63" s="51"/>
      <c r="G63" s="46" t="s">
        <v>32</v>
      </c>
    </row>
    <row r="64" s="3" customFormat="1" ht="67" customHeight="1" spans="1:7">
      <c r="A64" s="47">
        <v>7</v>
      </c>
      <c r="B64" s="54" t="str">
        <f>_xlfn.DISPIMG("ID_279160E0EA0A4BCDB93A8A6DE4371B00",1)</f>
        <v>=DISPIMG("ID_279160E0EA0A4BCDB93A8A6DE4371B00",1)</v>
      </c>
      <c r="C64" s="56" t="s">
        <v>93</v>
      </c>
      <c r="D64" s="45" t="s">
        <v>94</v>
      </c>
      <c r="E64" s="47">
        <v>0.066</v>
      </c>
      <c r="F64" s="47">
        <v>22.6</v>
      </c>
      <c r="G64" s="46" t="s">
        <v>32</v>
      </c>
    </row>
    <row r="65" s="3" customFormat="1" ht="63" customHeight="1" spans="1:7">
      <c r="A65" s="48"/>
      <c r="B65" s="55"/>
      <c r="C65" s="56" t="s">
        <v>95</v>
      </c>
      <c r="D65" s="45" t="s">
        <v>96</v>
      </c>
      <c r="E65" s="48"/>
      <c r="F65" s="48"/>
      <c r="G65" s="46" t="s">
        <v>32</v>
      </c>
    </row>
    <row r="66" s="3" customFormat="1" ht="63" customHeight="1" spans="1:7">
      <c r="A66" s="48"/>
      <c r="B66" s="54" t="str">
        <f>_xlfn.DISPIMG("ID_5339F7DB069049608A69FA353BBF41B7",1)</f>
        <v>=DISPIMG("ID_5339F7DB069049608A69FA353BBF41B7",1)</v>
      </c>
      <c r="C66" s="56" t="s">
        <v>97</v>
      </c>
      <c r="D66" s="45" t="s">
        <v>98</v>
      </c>
      <c r="E66" s="48"/>
      <c r="F66" s="48"/>
      <c r="G66" s="46" t="s">
        <v>32</v>
      </c>
    </row>
    <row r="67" s="3" customFormat="1" ht="63" customHeight="1" spans="1:7">
      <c r="A67" s="51"/>
      <c r="B67" s="55"/>
      <c r="C67" s="56" t="s">
        <v>99</v>
      </c>
      <c r="D67" s="45" t="s">
        <v>100</v>
      </c>
      <c r="E67" s="51"/>
      <c r="F67" s="51"/>
      <c r="G67" s="46" t="s">
        <v>32</v>
      </c>
    </row>
    <row r="68" s="3" customFormat="1" ht="78" customHeight="1" spans="1:7">
      <c r="A68" s="51">
        <v>8</v>
      </c>
      <c r="B68" s="55" t="str">
        <f>_xlfn.DISPIMG("ID_0E968068655B492AB1C2B8C640C5ED6D",1)</f>
        <v>=DISPIMG("ID_0E968068655B492AB1C2B8C640C5ED6D",1)</v>
      </c>
      <c r="C68" s="44" t="s">
        <v>101</v>
      </c>
      <c r="D68" s="45" t="s">
        <v>84</v>
      </c>
      <c r="E68" s="51">
        <v>0.037</v>
      </c>
      <c r="F68" s="51">
        <v>16</v>
      </c>
      <c r="G68" s="46" t="s">
        <v>32</v>
      </c>
    </row>
    <row r="69" s="3" customFormat="1" ht="78" customHeight="1" spans="1:7">
      <c r="A69" s="48">
        <v>9</v>
      </c>
      <c r="B69" s="55" t="str">
        <f>_xlfn.DISPIMG("ID_0D281B28F5A443478044C1A1392DE244",1)</f>
        <v>=DISPIMG("ID_0D281B28F5A443478044C1A1392DE244",1)</v>
      </c>
      <c r="C69" s="44" t="s">
        <v>102</v>
      </c>
      <c r="D69" s="45" t="s">
        <v>98</v>
      </c>
      <c r="E69" s="48">
        <v>0.059</v>
      </c>
      <c r="F69" s="48">
        <v>19</v>
      </c>
      <c r="G69" s="46" t="s">
        <v>32</v>
      </c>
    </row>
    <row r="70" s="3" customFormat="1" ht="78" customHeight="1" spans="1:7">
      <c r="A70" s="48"/>
      <c r="B70" s="55" t="str">
        <f>_xlfn.DISPIMG("ID_7CC095E0C16F4F3F929D17034A267362",1)</f>
        <v>=DISPIMG("ID_7CC095E0C16F4F3F929D17034A267362",1)</v>
      </c>
      <c r="C70" s="44" t="s">
        <v>103</v>
      </c>
      <c r="D70" s="45" t="s">
        <v>98</v>
      </c>
      <c r="E70" s="48"/>
      <c r="F70" s="48"/>
      <c r="G70" s="46" t="s">
        <v>32</v>
      </c>
    </row>
    <row r="71" s="3" customFormat="1" ht="78" customHeight="1" spans="1:7">
      <c r="A71" s="48"/>
      <c r="B71" s="55" t="str">
        <f>_xlfn.DISPIMG("ID_B5BB00032BB14429ACCDA29E0E547DAF",1)</f>
        <v>=DISPIMG("ID_B5BB00032BB14429ACCDA29E0E547DAF",1)</v>
      </c>
      <c r="C71" s="44" t="s">
        <v>104</v>
      </c>
      <c r="D71" s="45" t="s">
        <v>98</v>
      </c>
      <c r="E71" s="48"/>
      <c r="F71" s="48"/>
      <c r="G71" s="46" t="s">
        <v>32</v>
      </c>
    </row>
    <row r="72" s="3" customFormat="1" ht="78" customHeight="1" spans="1:7">
      <c r="A72" s="48"/>
      <c r="B72" s="55" t="str">
        <f>_xlfn.DISPIMG("ID_84CF05E3E0DE4BA3A6DBB8678BDC3B1B",1)</f>
        <v>=DISPIMG("ID_84CF05E3E0DE4BA3A6DBB8678BDC3B1B",1)</v>
      </c>
      <c r="C72" s="44" t="s">
        <v>105</v>
      </c>
      <c r="D72" s="45" t="s">
        <v>81</v>
      </c>
      <c r="E72" s="48"/>
      <c r="F72" s="48"/>
      <c r="G72" s="46" t="s">
        <v>32</v>
      </c>
    </row>
    <row r="73" s="3" customFormat="1" ht="78" customHeight="1" spans="1:7">
      <c r="A73" s="48"/>
      <c r="B73" s="55" t="str">
        <f>_xlfn.DISPIMG("ID_937672D4B7574522B9E426358C73AC2E",1)</f>
        <v>=DISPIMG("ID_937672D4B7574522B9E426358C73AC2E",1)</v>
      </c>
      <c r="C73" s="44" t="s">
        <v>106</v>
      </c>
      <c r="D73" s="45" t="s">
        <v>81</v>
      </c>
      <c r="E73" s="48"/>
      <c r="F73" s="48"/>
      <c r="G73" s="46" t="s">
        <v>32</v>
      </c>
    </row>
    <row r="74" s="3" customFormat="1" ht="78" customHeight="1" spans="1:7">
      <c r="A74" s="48"/>
      <c r="B74" s="55" t="str">
        <f>_xlfn.DISPIMG("ID_6D6D4E34A2B34955B48C39FBF851E05E",1)</f>
        <v>=DISPIMG("ID_6D6D4E34A2B34955B48C39FBF851E05E",1)</v>
      </c>
      <c r="C74" s="44" t="s">
        <v>107</v>
      </c>
      <c r="D74" s="45" t="s">
        <v>108</v>
      </c>
      <c r="E74" s="48"/>
      <c r="F74" s="48"/>
      <c r="G74" s="46" t="s">
        <v>32</v>
      </c>
    </row>
    <row r="75" s="3" customFormat="1" ht="78" customHeight="1" spans="1:7">
      <c r="A75" s="48"/>
      <c r="B75" s="55" t="str">
        <f>_xlfn.DISPIMG("ID_38054374F3A04D4FBD9EC7C31145DC68",1)</f>
        <v>=DISPIMG("ID_38054374F3A04D4FBD9EC7C31145DC68",1)</v>
      </c>
      <c r="C75" s="44" t="s">
        <v>109</v>
      </c>
      <c r="D75" s="45" t="s">
        <v>110</v>
      </c>
      <c r="E75" s="48"/>
      <c r="F75" s="48"/>
      <c r="G75" s="46" t="s">
        <v>32</v>
      </c>
    </row>
    <row r="76" s="3" customFormat="1" ht="78" customHeight="1" spans="1:7">
      <c r="A76" s="48"/>
      <c r="B76" s="55" t="str">
        <f>_xlfn.DISPIMG("ID_77A7134449AA4A99A08801A618DC5E65",1)</f>
        <v>=DISPIMG("ID_77A7134449AA4A99A08801A618DC5E65",1)</v>
      </c>
      <c r="C76" s="44" t="s">
        <v>111</v>
      </c>
      <c r="D76" s="45" t="s">
        <v>112</v>
      </c>
      <c r="E76" s="48"/>
      <c r="F76" s="48"/>
      <c r="G76" s="46" t="s">
        <v>32</v>
      </c>
    </row>
    <row r="77" s="3" customFormat="1" ht="78" customHeight="1" spans="1:7">
      <c r="A77" s="48"/>
      <c r="B77" s="55" t="str">
        <f>_xlfn.DISPIMG("ID_8701C05DA92242138D788E397ACC17D7",1)</f>
        <v>=DISPIMG("ID_8701C05DA92242138D788E397ACC17D7",1)</v>
      </c>
      <c r="C77" s="44" t="s">
        <v>113</v>
      </c>
      <c r="D77" s="45" t="s">
        <v>114</v>
      </c>
      <c r="E77" s="48"/>
      <c r="F77" s="48"/>
      <c r="G77" s="46" t="s">
        <v>32</v>
      </c>
    </row>
    <row r="78" s="3" customFormat="1" ht="78" customHeight="1" spans="1:7">
      <c r="A78" s="51"/>
      <c r="B78" s="55" t="str">
        <f>_xlfn.DISPIMG("ID_2BDF58E9920A4C29A2F81A2FCD61CDAA",1)</f>
        <v>=DISPIMG("ID_2BDF58E9920A4C29A2F81A2FCD61CDAA",1)</v>
      </c>
      <c r="C78" s="44" t="s">
        <v>115</v>
      </c>
      <c r="D78" s="45" t="s">
        <v>116</v>
      </c>
      <c r="E78" s="51"/>
      <c r="F78" s="51"/>
      <c r="G78" s="46" t="s">
        <v>32</v>
      </c>
    </row>
    <row r="79" s="3" customFormat="1" ht="78" customHeight="1" spans="1:7">
      <c r="A79" s="48">
        <v>10</v>
      </c>
      <c r="B79" s="55" t="str">
        <f>_xlfn.DISPIMG("ID_871E28A9FD624F779AEF7EBA81E78483",1)</f>
        <v>=DISPIMG("ID_871E28A9FD624F779AEF7EBA81E78483",1)</v>
      </c>
      <c r="C79" s="44" t="s">
        <v>117</v>
      </c>
      <c r="D79" s="45" t="s">
        <v>84</v>
      </c>
      <c r="E79" s="48">
        <v>0.049</v>
      </c>
      <c r="F79" s="48">
        <v>27.7</v>
      </c>
      <c r="G79" s="46" t="s">
        <v>32</v>
      </c>
    </row>
    <row r="80" s="3" customFormat="1" ht="78" customHeight="1" spans="1:7">
      <c r="A80" s="51"/>
      <c r="B80" s="55" t="str">
        <f>_xlfn.DISPIMG("ID_E9346D01385549538AA3784A80EFA791",1)</f>
        <v>=DISPIMG("ID_E9346D01385549538AA3784A80EFA791",1)</v>
      </c>
      <c r="C80" s="44" t="s">
        <v>118</v>
      </c>
      <c r="D80" s="45" t="s">
        <v>84</v>
      </c>
      <c r="E80" s="51"/>
      <c r="F80" s="51"/>
      <c r="G80" s="46" t="s">
        <v>32</v>
      </c>
    </row>
    <row r="81" s="3" customFormat="1" ht="78" customHeight="1" spans="1:7">
      <c r="A81" s="48">
        <v>11</v>
      </c>
      <c r="B81" s="55" t="str">
        <f>_xlfn.DISPIMG("ID_EAFE71CB068742C2B6AB38AA46C525B3",1)</f>
        <v>=DISPIMG("ID_EAFE71CB068742C2B6AB38AA46C525B3",1)</v>
      </c>
      <c r="C81" s="44" t="s">
        <v>119</v>
      </c>
      <c r="D81" s="45" t="s">
        <v>84</v>
      </c>
      <c r="E81" s="48">
        <v>0.055</v>
      </c>
      <c r="F81" s="48">
        <v>31.5</v>
      </c>
      <c r="G81" s="46" t="s">
        <v>32</v>
      </c>
    </row>
    <row r="82" s="3" customFormat="1" ht="78" customHeight="1" spans="1:7">
      <c r="A82" s="51"/>
      <c r="B82" s="55" t="str">
        <f>_xlfn.DISPIMG("ID_C07BB2DCD6CD4C09B5A0A61946233B10",1)</f>
        <v>=DISPIMG("ID_C07BB2DCD6CD4C09B5A0A61946233B10",1)</v>
      </c>
      <c r="C82" s="44" t="s">
        <v>120</v>
      </c>
      <c r="D82" s="45" t="s">
        <v>84</v>
      </c>
      <c r="E82" s="51"/>
      <c r="F82" s="51"/>
      <c r="G82" s="46" t="s">
        <v>32</v>
      </c>
    </row>
    <row r="83" s="3" customFormat="1" ht="78" customHeight="1" spans="1:7">
      <c r="A83" s="48">
        <v>12</v>
      </c>
      <c r="B83" s="55" t="str">
        <f>_xlfn.DISPIMG("ID_8F2EA3C5421D4E1CBF4B3A08D9325577",1)</f>
        <v>=DISPIMG("ID_8F2EA3C5421D4E1CBF4B3A08D9325577",1)</v>
      </c>
      <c r="C83" s="44" t="s">
        <v>121</v>
      </c>
      <c r="D83" s="45" t="s">
        <v>81</v>
      </c>
      <c r="E83" s="48">
        <v>0.069</v>
      </c>
      <c r="F83" s="48">
        <v>28.1</v>
      </c>
      <c r="G83" s="46" t="s">
        <v>32</v>
      </c>
    </row>
    <row r="84" s="3" customFormat="1" ht="78" customHeight="1" spans="1:7">
      <c r="A84" s="48"/>
      <c r="B84" s="55" t="str">
        <f>_xlfn.DISPIMG("ID_5C0DCEA57345479BB36BA9023AE55F6D",1)</f>
        <v>=DISPIMG("ID_5C0DCEA57345479BB36BA9023AE55F6D",1)</v>
      </c>
      <c r="C84" s="44" t="s">
        <v>122</v>
      </c>
      <c r="D84" s="45" t="s">
        <v>81</v>
      </c>
      <c r="E84" s="48"/>
      <c r="F84" s="48"/>
      <c r="G84" s="46" t="s">
        <v>32</v>
      </c>
    </row>
    <row r="85" s="3" customFormat="1" ht="78" customHeight="1" spans="1:7">
      <c r="A85" s="48"/>
      <c r="B85" s="55" t="str">
        <f>_xlfn.DISPIMG("ID_6FDF048872A64231AC5BE35324E918C3",1)</f>
        <v>=DISPIMG("ID_6FDF048872A64231AC5BE35324E918C3",1)</v>
      </c>
      <c r="C85" s="44" t="s">
        <v>123</v>
      </c>
      <c r="D85" s="45" t="s">
        <v>81</v>
      </c>
      <c r="E85" s="48"/>
      <c r="F85" s="48"/>
      <c r="G85" s="46" t="s">
        <v>32</v>
      </c>
    </row>
    <row r="86" s="3" customFormat="1" ht="78" customHeight="1" spans="1:7">
      <c r="A86" s="51"/>
      <c r="B86" s="55" t="str">
        <f>_xlfn.DISPIMG("ID_E46A826EB7ED4265A76701D9C5E401E3",1)</f>
        <v>=DISPIMG("ID_E46A826EB7ED4265A76701D9C5E401E3",1)</v>
      </c>
      <c r="C86" s="44" t="s">
        <v>124</v>
      </c>
      <c r="D86" s="45" t="s">
        <v>81</v>
      </c>
      <c r="E86" s="51"/>
      <c r="F86" s="51"/>
      <c r="G86" s="46" t="s">
        <v>32</v>
      </c>
    </row>
    <row r="87" s="3" customFormat="1" ht="78" customHeight="1" spans="1:7">
      <c r="A87" s="48">
        <v>13</v>
      </c>
      <c r="B87" s="55" t="str">
        <f>_xlfn.DISPIMG("ID_29491AAB62464F89A21819B43FC5BF90",1)</f>
        <v>=DISPIMG("ID_29491AAB62464F89A21819B43FC5BF90",1)</v>
      </c>
      <c r="C87" s="44" t="s">
        <v>125</v>
      </c>
      <c r="D87" s="45" t="s">
        <v>84</v>
      </c>
      <c r="E87" s="48">
        <v>0.051</v>
      </c>
      <c r="F87" s="48">
        <v>27.5</v>
      </c>
      <c r="G87" s="46" t="s">
        <v>32</v>
      </c>
    </row>
    <row r="88" s="3" customFormat="1" ht="78" customHeight="1" spans="1:7">
      <c r="A88" s="51"/>
      <c r="B88" s="55" t="str">
        <f>_xlfn.DISPIMG("ID_9E467DF8098143C68984288670605B8C",1)</f>
        <v>=DISPIMG("ID_9E467DF8098143C68984288670605B8C",1)</v>
      </c>
      <c r="C88" s="44" t="s">
        <v>126</v>
      </c>
      <c r="D88" s="45" t="s">
        <v>84</v>
      </c>
      <c r="E88" s="51"/>
      <c r="F88" s="51"/>
      <c r="G88" s="46" t="s">
        <v>32</v>
      </c>
    </row>
    <row r="89" s="3" customFormat="1" ht="78" customHeight="1" spans="1:7">
      <c r="A89" s="48">
        <v>14</v>
      </c>
      <c r="B89" s="55" t="str">
        <f>_xlfn.DISPIMG("ID_0E0140C8E6794EC6A66FB9DEB53B7937",1)</f>
        <v>=DISPIMG("ID_0E0140C8E6794EC6A66FB9DEB53B7937",1)</v>
      </c>
      <c r="C89" s="44" t="s">
        <v>127</v>
      </c>
      <c r="D89" s="45" t="s">
        <v>81</v>
      </c>
      <c r="E89" s="48">
        <v>0.083</v>
      </c>
      <c r="F89" s="48">
        <v>24.8</v>
      </c>
      <c r="G89" s="46" t="s">
        <v>32</v>
      </c>
    </row>
    <row r="90" s="3" customFormat="1" ht="78" customHeight="1" spans="1:7">
      <c r="A90" s="48"/>
      <c r="B90" s="55" t="str">
        <f>_xlfn.DISPIMG("ID_0DBF507C04934D1D852DF3EF350B226E",1)</f>
        <v>=DISPIMG("ID_0DBF507C04934D1D852DF3EF350B226E",1)</v>
      </c>
      <c r="C90" s="44" t="s">
        <v>128</v>
      </c>
      <c r="D90" s="45" t="s">
        <v>81</v>
      </c>
      <c r="E90" s="48"/>
      <c r="F90" s="48"/>
      <c r="G90" s="46" t="s">
        <v>32</v>
      </c>
    </row>
    <row r="91" s="3" customFormat="1" ht="78" customHeight="1" spans="1:7">
      <c r="A91" s="48"/>
      <c r="B91" s="55" t="str">
        <f>_xlfn.DISPIMG("ID_E7FEF3AF800E42F0B76F2711E1BC60A6",1)</f>
        <v>=DISPIMG("ID_E7FEF3AF800E42F0B76F2711E1BC60A6",1)</v>
      </c>
      <c r="C91" s="44" t="s">
        <v>129</v>
      </c>
      <c r="D91" s="45" t="s">
        <v>81</v>
      </c>
      <c r="E91" s="48"/>
      <c r="F91" s="48"/>
      <c r="G91" s="46" t="s">
        <v>32</v>
      </c>
    </row>
    <row r="92" s="3" customFormat="1" ht="78" customHeight="1" spans="1:7">
      <c r="A92" s="48"/>
      <c r="B92" s="55" t="str">
        <f>_xlfn.DISPIMG("ID_0C98566D7734425A8D92E29C35DEC52F",1)</f>
        <v>=DISPIMG("ID_0C98566D7734425A8D92E29C35DEC52F",1)</v>
      </c>
      <c r="C92" s="44" t="s">
        <v>130</v>
      </c>
      <c r="D92" s="45" t="s">
        <v>131</v>
      </c>
      <c r="E92" s="48"/>
      <c r="F92" s="48"/>
      <c r="G92" s="46" t="s">
        <v>32</v>
      </c>
    </row>
    <row r="93" s="3" customFormat="1" ht="78" customHeight="1" spans="1:7">
      <c r="A93" s="51"/>
      <c r="B93" s="55" t="str">
        <f>_xlfn.DISPIMG("ID_E2E7F85CF2A848A6B03F6612DFD0B2B8",1)</f>
        <v>=DISPIMG("ID_E2E7F85CF2A848A6B03F6612DFD0B2B8",1)</v>
      </c>
      <c r="C93" s="44" t="s">
        <v>132</v>
      </c>
      <c r="D93" s="45" t="s">
        <v>81</v>
      </c>
      <c r="E93" s="51"/>
      <c r="F93" s="51"/>
      <c r="G93" s="46" t="s">
        <v>32</v>
      </c>
    </row>
    <row r="94" s="3" customFormat="1" ht="78" customHeight="1" spans="1:7">
      <c r="A94" s="48">
        <v>15</v>
      </c>
      <c r="B94" s="55" t="str">
        <f>_xlfn.DISPIMG("ID_188D93A4F42B4C468B82E4B6E6AA75E3",1)</f>
        <v>=DISPIMG("ID_188D93A4F42B4C468B82E4B6E6AA75E3",1)</v>
      </c>
      <c r="C94" s="44" t="s">
        <v>133</v>
      </c>
      <c r="D94" s="45" t="s">
        <v>134</v>
      </c>
      <c r="E94" s="48">
        <v>0.085</v>
      </c>
      <c r="F94" s="48">
        <v>33.6</v>
      </c>
      <c r="G94" s="46" t="s">
        <v>32</v>
      </c>
    </row>
    <row r="95" s="3" customFormat="1" ht="78" customHeight="1" spans="1:7">
      <c r="A95" s="51"/>
      <c r="B95" s="55" t="str">
        <f>_xlfn.DISPIMG("ID_9892ECD450334FB6B3D86265545AC103",1)</f>
        <v>=DISPIMG("ID_9892ECD450334FB6B3D86265545AC103",1)</v>
      </c>
      <c r="C95" s="44" t="s">
        <v>135</v>
      </c>
      <c r="D95" s="45" t="s">
        <v>84</v>
      </c>
      <c r="E95" s="51"/>
      <c r="F95" s="51"/>
      <c r="G95" s="46" t="s">
        <v>32</v>
      </c>
    </row>
    <row r="96" s="3" customFormat="1" ht="78" customHeight="1" spans="1:7">
      <c r="A96" s="48">
        <v>16</v>
      </c>
      <c r="B96" s="55" t="str">
        <f>_xlfn.DISPIMG("ID_2AE9726E41894E44B0E7DDDDFE0F0E05",1)</f>
        <v>=DISPIMG("ID_2AE9726E41894E44B0E7DDDDFE0F0E05",1)</v>
      </c>
      <c r="C96" s="44" t="s">
        <v>136</v>
      </c>
      <c r="D96" s="45" t="s">
        <v>84</v>
      </c>
      <c r="E96" s="48">
        <v>0.058</v>
      </c>
      <c r="F96" s="48">
        <v>28.3</v>
      </c>
      <c r="G96" s="46" t="s">
        <v>32</v>
      </c>
    </row>
    <row r="97" s="3" customFormat="1" ht="78" customHeight="1" spans="1:7">
      <c r="A97" s="51"/>
      <c r="B97" s="55" t="str">
        <f>_xlfn.DISPIMG("ID_23D6B31B525644BC9F0D3295932A3298",1)</f>
        <v>=DISPIMG("ID_23D6B31B525644BC9F0D3295932A3298",1)</v>
      </c>
      <c r="C97" s="44" t="s">
        <v>137</v>
      </c>
      <c r="D97" s="45" t="s">
        <v>84</v>
      </c>
      <c r="E97" s="51"/>
      <c r="F97" s="51"/>
      <c r="G97" s="46" t="s">
        <v>32</v>
      </c>
    </row>
    <row r="98" s="3" customFormat="1" ht="78" customHeight="1" spans="1:7">
      <c r="A98" s="48">
        <v>17</v>
      </c>
      <c r="B98" s="55" t="str">
        <f>_xlfn.DISPIMG("ID_206A3BDF044D4071B7A3FE139318ABF7",1)</f>
        <v>=DISPIMG("ID_206A3BDF044D4071B7A3FE139318ABF7",1)</v>
      </c>
      <c r="C98" s="44" t="s">
        <v>138</v>
      </c>
      <c r="D98" s="45" t="s">
        <v>81</v>
      </c>
      <c r="E98" s="48">
        <v>0.085</v>
      </c>
      <c r="F98" s="48">
        <v>24.8</v>
      </c>
      <c r="G98" s="46" t="s">
        <v>32</v>
      </c>
    </row>
    <row r="99" s="3" customFormat="1" ht="78" customHeight="1" spans="1:7">
      <c r="A99" s="48"/>
      <c r="B99" s="55" t="str">
        <f>_xlfn.DISPIMG("ID_188D93A4F42B4C468B82E4B6E6AA75E3",1)</f>
        <v>=DISPIMG("ID_188D93A4F42B4C468B82E4B6E6AA75E3",1)</v>
      </c>
      <c r="C99" s="44" t="s">
        <v>133</v>
      </c>
      <c r="D99" s="45" t="s">
        <v>131</v>
      </c>
      <c r="E99" s="48"/>
      <c r="F99" s="48"/>
      <c r="G99" s="46" t="s">
        <v>32</v>
      </c>
    </row>
    <row r="100" s="3" customFormat="1" ht="78" customHeight="1" spans="1:7">
      <c r="A100" s="48"/>
      <c r="B100" s="55" t="str">
        <f>_xlfn.DISPIMG("ID_70B1583E40DE45B4A5AA7993C3A2B3E2",1)</f>
        <v>=DISPIMG("ID_70B1583E40DE45B4A5AA7993C3A2B3E2",1)</v>
      </c>
      <c r="C100" s="44" t="s">
        <v>139</v>
      </c>
      <c r="D100" s="45" t="s">
        <v>81</v>
      </c>
      <c r="E100" s="48"/>
      <c r="F100" s="48"/>
      <c r="G100" s="46" t="s">
        <v>32</v>
      </c>
    </row>
    <row r="101" s="3" customFormat="1" ht="78" customHeight="1" spans="1:7">
      <c r="A101" s="48"/>
      <c r="B101" s="55" t="str">
        <f>_xlfn.DISPIMG("ID_44AD69A6DFC94C0AAF88477E254B25B9",1)</f>
        <v>=DISPIMG("ID_44AD69A6DFC94C0AAF88477E254B25B9",1)</v>
      </c>
      <c r="C101" s="44" t="s">
        <v>140</v>
      </c>
      <c r="D101" s="45" t="s">
        <v>81</v>
      </c>
      <c r="E101" s="48"/>
      <c r="F101" s="48"/>
      <c r="G101" s="46" t="s">
        <v>32</v>
      </c>
    </row>
    <row r="102" s="3" customFormat="1" ht="78" customHeight="1" spans="1:7">
      <c r="A102" s="51"/>
      <c r="B102" s="55" t="str">
        <f>_xlfn.DISPIMG("ID_0C98566D7734425A8D92E29C35DEC52F",1)</f>
        <v>=DISPIMG("ID_0C98566D7734425A8D92E29C35DEC52F",1)</v>
      </c>
      <c r="C102" s="44" t="s">
        <v>130</v>
      </c>
      <c r="D102" s="45" t="s">
        <v>141</v>
      </c>
      <c r="E102" s="51"/>
      <c r="F102" s="51"/>
      <c r="G102" s="46" t="s">
        <v>32</v>
      </c>
    </row>
    <row r="103" s="3" customFormat="1" ht="78" customHeight="1" spans="1:7">
      <c r="A103" s="48">
        <v>18</v>
      </c>
      <c r="B103" s="55" t="str">
        <f>_xlfn.DISPIMG("ID_E4CE853E48674B02800039B3DF0BC266",1)</f>
        <v>=DISPIMG("ID_E4CE853E48674B02800039B3DF0BC266",1)</v>
      </c>
      <c r="C103" s="44" t="s">
        <v>142</v>
      </c>
      <c r="D103" s="45" t="s">
        <v>141</v>
      </c>
      <c r="E103" s="48">
        <v>0.08</v>
      </c>
      <c r="F103" s="48">
        <v>9.6</v>
      </c>
      <c r="G103" s="46" t="s">
        <v>32</v>
      </c>
    </row>
    <row r="104" s="3" customFormat="1" ht="78" customHeight="1" spans="1:7">
      <c r="A104" s="51"/>
      <c r="B104" s="55" t="str">
        <f>_xlfn.DISPIMG("ID_D4EA94D916BB44F88B77ACEA4EE4791D",1)</f>
        <v>=DISPIMG("ID_D4EA94D916BB44F88B77ACEA4EE4791D",1)</v>
      </c>
      <c r="C104" s="44" t="s">
        <v>143</v>
      </c>
      <c r="D104" s="45" t="s">
        <v>141</v>
      </c>
      <c r="E104" s="51"/>
      <c r="F104" s="51"/>
      <c r="G104" s="46" t="s">
        <v>32</v>
      </c>
    </row>
    <row r="105" s="3" customFormat="1" ht="78" customHeight="1" spans="1:7">
      <c r="A105" s="51">
        <v>19</v>
      </c>
      <c r="B105" s="55" t="str">
        <f>_xlfn.DISPIMG("ID_437536D53EAF465B95C061CF6AD3E344",1)</f>
        <v>=DISPIMG("ID_437536D53EAF465B95C061CF6AD3E344",1)</v>
      </c>
      <c r="C105" s="44" t="s">
        <v>144</v>
      </c>
      <c r="D105" s="45" t="s">
        <v>141</v>
      </c>
      <c r="E105" s="51">
        <v>0.042</v>
      </c>
      <c r="F105" s="51">
        <v>6.5</v>
      </c>
      <c r="G105" s="46" t="s">
        <v>32</v>
      </c>
    </row>
    <row r="106" s="3" customFormat="1" ht="78" customHeight="1" spans="1:7">
      <c r="A106" s="48">
        <v>20</v>
      </c>
      <c r="B106" s="55" t="str">
        <f>_xlfn.DISPIMG("ID_D8B79567031A4B18B83ED1AE5B329DF7",1)</f>
        <v>=DISPIMG("ID_D8B79567031A4B18B83ED1AE5B329DF7",1)</v>
      </c>
      <c r="C106" s="44" t="s">
        <v>145</v>
      </c>
      <c r="D106" s="45" t="s">
        <v>141</v>
      </c>
      <c r="E106" s="48">
        <v>0.086</v>
      </c>
      <c r="F106" s="48">
        <v>12</v>
      </c>
      <c r="G106" s="46" t="s">
        <v>32</v>
      </c>
    </row>
    <row r="107" s="3" customFormat="1" ht="78" customHeight="1" spans="1:7">
      <c r="A107" s="51"/>
      <c r="B107" s="55" t="str">
        <f>_xlfn.DISPIMG("ID_AC06F17807A649CEB83368ED1383F0CF",1)</f>
        <v>=DISPIMG("ID_AC06F17807A649CEB83368ED1383F0CF",1)</v>
      </c>
      <c r="C107" s="44" t="s">
        <v>146</v>
      </c>
      <c r="D107" s="45" t="s">
        <v>141</v>
      </c>
      <c r="E107" s="51"/>
      <c r="F107" s="51"/>
      <c r="G107" s="46" t="s">
        <v>32</v>
      </c>
    </row>
    <row r="108" s="3" customFormat="1" ht="78" customHeight="1" spans="1:7">
      <c r="A108" s="48">
        <v>21</v>
      </c>
      <c r="B108" s="55" t="str">
        <f>_xlfn.DISPIMG("ID_DB4468D5D0C94AEABCE3CE1101649610",1)</f>
        <v>=DISPIMG("ID_DB4468D5D0C94AEABCE3CE1101649610",1)</v>
      </c>
      <c r="C108" s="44" t="s">
        <v>147</v>
      </c>
      <c r="D108" s="45" t="s">
        <v>148</v>
      </c>
      <c r="E108" s="48">
        <v>0.068</v>
      </c>
      <c r="F108" s="48">
        <v>16</v>
      </c>
      <c r="G108" s="46" t="s">
        <v>32</v>
      </c>
    </row>
    <row r="109" s="3" customFormat="1" ht="78" customHeight="1" spans="1:7">
      <c r="A109" s="48"/>
      <c r="B109" s="55" t="str">
        <f>_xlfn.DISPIMG("ID_D1AC8FAEAD1B4BDA985D2CE9C18E8C9A",1)</f>
        <v>=DISPIMG("ID_D1AC8FAEAD1B4BDA985D2CE9C18E8C9A",1)</v>
      </c>
      <c r="C109" s="44" t="s">
        <v>149</v>
      </c>
      <c r="D109" s="45" t="s">
        <v>141</v>
      </c>
      <c r="E109" s="48"/>
      <c r="F109" s="48"/>
      <c r="G109" s="46" t="s">
        <v>32</v>
      </c>
    </row>
    <row r="110" s="3" customFormat="1" ht="78" customHeight="1" spans="1:7">
      <c r="A110" s="48"/>
      <c r="B110" s="55" t="str">
        <f>_xlfn.DISPIMG("ID_164D2C156935447E83BC9980FBEB2E23",1)</f>
        <v>=DISPIMG("ID_164D2C156935447E83BC9980FBEB2E23",1)</v>
      </c>
      <c r="C110" s="44" t="s">
        <v>150</v>
      </c>
      <c r="D110" s="45" t="s">
        <v>141</v>
      </c>
      <c r="E110" s="48"/>
      <c r="F110" s="48"/>
      <c r="G110" s="46" t="s">
        <v>32</v>
      </c>
    </row>
    <row r="111" s="3" customFormat="1" ht="78" customHeight="1" spans="1:7">
      <c r="A111" s="48"/>
      <c r="B111" s="43" t="str">
        <f>_xlfn.DISPIMG("ID_0457DF0210554AB78FD9C229C75E5F6D",1)</f>
        <v>=DISPIMG("ID_0457DF0210554AB78FD9C229C75E5F6D",1)</v>
      </c>
      <c r="C111" s="44" t="s">
        <v>151</v>
      </c>
      <c r="D111" s="45" t="s">
        <v>141</v>
      </c>
      <c r="E111" s="48"/>
      <c r="F111" s="48"/>
      <c r="G111" s="46" t="s">
        <v>32</v>
      </c>
    </row>
    <row r="112" s="3" customFormat="1" ht="78" customHeight="1" spans="1:7">
      <c r="A112" s="51"/>
      <c r="B112" s="43" t="str">
        <f>_xlfn.DISPIMG("ID_079A81014EE04C2AA21D1BA8845A4F2D",1)</f>
        <v>=DISPIMG("ID_079A81014EE04C2AA21D1BA8845A4F2D",1)</v>
      </c>
      <c r="C112" s="44" t="s">
        <v>152</v>
      </c>
      <c r="D112" s="45" t="s">
        <v>141</v>
      </c>
      <c r="E112" s="51"/>
      <c r="F112" s="51"/>
      <c r="G112" s="46" t="s">
        <v>32</v>
      </c>
    </row>
    <row r="113" s="3" customFormat="1" ht="76" customHeight="1" spans="1:7">
      <c r="A113" s="42">
        <v>22</v>
      </c>
      <c r="B113" s="43" t="str">
        <f>_xlfn.DISPIMG("ID_1B06C3BA520C4B6197F01AD3A28C2084",1)</f>
        <v>=DISPIMG("ID_1B06C3BA520C4B6197F01AD3A28C2084",1)</v>
      </c>
      <c r="C113" s="44" t="s">
        <v>153</v>
      </c>
      <c r="D113" s="45" t="s">
        <v>154</v>
      </c>
      <c r="E113" s="42">
        <v>0.014</v>
      </c>
      <c r="F113" s="42">
        <v>11.9</v>
      </c>
      <c r="G113" s="46"/>
    </row>
    <row r="114" s="3" customFormat="1" ht="76" customHeight="1" spans="1:7">
      <c r="A114" s="42"/>
      <c r="B114" s="43" t="str">
        <f>_xlfn.DISPIMG("ID_6D86EFDE50E94A4FBCC66E2696C1A221",1)</f>
        <v>=DISPIMG("ID_6D86EFDE50E94A4FBCC66E2696C1A221",1)</v>
      </c>
      <c r="C114" s="44" t="s">
        <v>155</v>
      </c>
      <c r="D114" s="45" t="s">
        <v>154</v>
      </c>
      <c r="E114" s="42"/>
      <c r="F114" s="42"/>
      <c r="G114" s="46"/>
    </row>
    <row r="115" s="3" customFormat="1" ht="76" customHeight="1" spans="1:7">
      <c r="A115" s="42"/>
      <c r="B115" s="43" t="str">
        <f>_xlfn.DISPIMG("ID_953AA83ED5A941948BD7C14B911103BE",1)</f>
        <v>=DISPIMG("ID_953AA83ED5A941948BD7C14B911103BE",1)</v>
      </c>
      <c r="C115" s="44" t="s">
        <v>156</v>
      </c>
      <c r="D115" s="45" t="s">
        <v>154</v>
      </c>
      <c r="E115" s="42"/>
      <c r="F115" s="42"/>
      <c r="G115" s="46"/>
    </row>
    <row r="116" s="3" customFormat="1" ht="76" customHeight="1" spans="1:7">
      <c r="A116" s="42"/>
      <c r="B116" s="43" t="str">
        <f>_xlfn.DISPIMG("ID_CFED42792D444AA782C44E916B0BB42C",1)</f>
        <v>=DISPIMG("ID_CFED42792D444AA782C44E916B0BB42C",1)</v>
      </c>
      <c r="C116" s="44" t="s">
        <v>157</v>
      </c>
      <c r="D116" s="45" t="s">
        <v>154</v>
      </c>
      <c r="E116" s="42"/>
      <c r="F116" s="42"/>
      <c r="G116" s="46"/>
    </row>
    <row r="117" s="3" customFormat="1" ht="78" customHeight="1" spans="1:7">
      <c r="A117" s="42"/>
      <c r="B117" s="43" t="str">
        <f>_xlfn.DISPIMG("ID_7E5298E7CEA542CBA1B00B6CF0A93E5C",1)</f>
        <v>=DISPIMG("ID_7E5298E7CEA542CBA1B00B6CF0A93E5C",1)</v>
      </c>
      <c r="C117" s="44" t="s">
        <v>158</v>
      </c>
      <c r="D117" s="45" t="s">
        <v>159</v>
      </c>
      <c r="E117" s="42"/>
      <c r="F117" s="42"/>
      <c r="G117" s="46"/>
    </row>
    <row r="118" s="3" customFormat="1" ht="78" customHeight="1" spans="1:7">
      <c r="A118" s="42"/>
      <c r="B118" s="43"/>
      <c r="C118" s="44" t="s">
        <v>160</v>
      </c>
      <c r="D118" s="45" t="s">
        <v>159</v>
      </c>
      <c r="E118" s="42"/>
      <c r="F118" s="42"/>
      <c r="G118" s="46"/>
    </row>
    <row r="119" s="3" customFormat="1" ht="78" customHeight="1" spans="1:7">
      <c r="A119" s="42"/>
      <c r="B119" s="43"/>
      <c r="C119" s="44" t="s">
        <v>161</v>
      </c>
      <c r="D119" s="45" t="s">
        <v>159</v>
      </c>
      <c r="E119" s="42"/>
      <c r="F119" s="42"/>
      <c r="G119" s="46"/>
    </row>
    <row r="120" s="3" customFormat="1" ht="78" customHeight="1" spans="1:7">
      <c r="A120" s="42"/>
      <c r="B120" s="43"/>
      <c r="C120" s="44" t="s">
        <v>162</v>
      </c>
      <c r="D120" s="45" t="s">
        <v>159</v>
      </c>
      <c r="E120" s="42"/>
      <c r="F120" s="42"/>
      <c r="G120" s="46"/>
    </row>
    <row r="121" s="3" customFormat="1" ht="78" customHeight="1" spans="1:7">
      <c r="A121" s="42"/>
      <c r="B121" s="43"/>
      <c r="C121" s="44" t="s">
        <v>163</v>
      </c>
      <c r="D121" s="45" t="s">
        <v>159</v>
      </c>
      <c r="E121" s="42"/>
      <c r="F121" s="42"/>
      <c r="G121" s="46"/>
    </row>
    <row r="122" s="3" customFormat="1" ht="78" customHeight="1" spans="1:7">
      <c r="A122" s="42"/>
      <c r="B122" s="43"/>
      <c r="C122" s="44" t="s">
        <v>164</v>
      </c>
      <c r="D122" s="45" t="s">
        <v>159</v>
      </c>
      <c r="E122" s="42"/>
      <c r="F122" s="42"/>
      <c r="G122" s="46"/>
    </row>
    <row r="123" s="3" customFormat="1" ht="78" customHeight="1" spans="1:7">
      <c r="A123" s="42"/>
      <c r="B123" s="43" t="str">
        <f>_xlfn.DISPIMG("ID_DAA184A34007450F9A410A2CE3B53223",1)</f>
        <v>=DISPIMG("ID_DAA184A34007450F9A410A2CE3B53223",1)</v>
      </c>
      <c r="C123" s="44" t="s">
        <v>165</v>
      </c>
      <c r="D123" s="45" t="s">
        <v>159</v>
      </c>
      <c r="E123" s="42"/>
      <c r="F123" s="42"/>
      <c r="G123" s="46"/>
    </row>
    <row r="124" s="3" customFormat="1" ht="78" customHeight="1" spans="1:7">
      <c r="A124" s="42"/>
      <c r="B124" s="43"/>
      <c r="C124" s="44" t="s">
        <v>166</v>
      </c>
      <c r="D124" s="45" t="s">
        <v>159</v>
      </c>
      <c r="E124" s="42"/>
      <c r="F124" s="42"/>
      <c r="G124" s="46"/>
    </row>
    <row r="125" s="3" customFormat="1" ht="78" customHeight="1" spans="1:7">
      <c r="A125" s="42"/>
      <c r="B125" s="43"/>
      <c r="C125" s="44" t="s">
        <v>167</v>
      </c>
      <c r="D125" s="45" t="s">
        <v>159</v>
      </c>
      <c r="E125" s="42"/>
      <c r="F125" s="42"/>
      <c r="G125" s="46"/>
    </row>
    <row r="126" s="3" customFormat="1" ht="78" customHeight="1" spans="1:7">
      <c r="A126" s="42"/>
      <c r="B126" s="43"/>
      <c r="C126" s="44" t="s">
        <v>168</v>
      </c>
      <c r="D126" s="45" t="s">
        <v>159</v>
      </c>
      <c r="E126" s="42"/>
      <c r="F126" s="42"/>
      <c r="G126" s="46"/>
    </row>
    <row r="127" s="3" customFormat="1" ht="78" customHeight="1" spans="1:7">
      <c r="A127" s="42"/>
      <c r="B127" s="43"/>
      <c r="C127" s="44" t="s">
        <v>169</v>
      </c>
      <c r="D127" s="45" t="s">
        <v>159</v>
      </c>
      <c r="E127" s="42"/>
      <c r="F127" s="42"/>
      <c r="G127" s="46"/>
    </row>
    <row r="128" s="3" customFormat="1" ht="78" customHeight="1" spans="1:7">
      <c r="A128" s="42"/>
      <c r="B128" s="43"/>
      <c r="C128" s="44" t="s">
        <v>170</v>
      </c>
      <c r="D128" s="45" t="s">
        <v>159</v>
      </c>
      <c r="E128" s="42"/>
      <c r="F128" s="42"/>
      <c r="G128" s="46"/>
    </row>
    <row r="129" s="3" customFormat="1" ht="78" customHeight="1" spans="1:7">
      <c r="A129" s="47">
        <v>23</v>
      </c>
      <c r="B129" s="43" t="s">
        <v>32</v>
      </c>
      <c r="C129" s="44" t="s">
        <v>171</v>
      </c>
      <c r="D129" s="45" t="s">
        <v>112</v>
      </c>
      <c r="E129" s="48">
        <v>0.022</v>
      </c>
      <c r="F129" s="48">
        <v>8.6</v>
      </c>
      <c r="G129" s="46"/>
    </row>
    <row r="130" s="3" customFormat="1" ht="78" customHeight="1" spans="1:7">
      <c r="A130" s="48"/>
      <c r="B130" s="43" t="str">
        <f>_xlfn.DISPIMG("ID_FE4D5A65EC734AE0B1E0EA114948E8F5",1)</f>
        <v>=DISPIMG("ID_FE4D5A65EC734AE0B1E0EA114948E8F5",1)</v>
      </c>
      <c r="C130" s="44" t="s">
        <v>172</v>
      </c>
      <c r="D130" s="45" t="s">
        <v>173</v>
      </c>
      <c r="E130" s="48"/>
      <c r="F130" s="48"/>
      <c r="G130" s="46"/>
    </row>
    <row r="131" s="3" customFormat="1" ht="78" customHeight="1" spans="1:7">
      <c r="A131" s="48"/>
      <c r="B131" s="43" t="str">
        <f>_xlfn.DISPIMG("ID_F0D5C66046D64347915DB8E65FD8CE1C",1)</f>
        <v>=DISPIMG("ID_F0D5C66046D64347915DB8E65FD8CE1C",1)</v>
      </c>
      <c r="C131" s="44" t="s">
        <v>174</v>
      </c>
      <c r="D131" s="45" t="s">
        <v>175</v>
      </c>
      <c r="E131" s="48"/>
      <c r="F131" s="48"/>
      <c r="G131" s="46"/>
    </row>
    <row r="132" s="3" customFormat="1" ht="78" customHeight="1" spans="1:7">
      <c r="A132" s="51"/>
      <c r="B132" s="43" t="str">
        <f>_xlfn.DISPIMG("ID_F8A7C1ACDEC148319EBE394015EC4126",1)</f>
        <v>=DISPIMG("ID_F8A7C1ACDEC148319EBE394015EC4126",1)</v>
      </c>
      <c r="C132" s="44" t="s">
        <v>176</v>
      </c>
      <c r="D132" s="45" t="s">
        <v>177</v>
      </c>
      <c r="E132" s="51"/>
      <c r="F132" s="51"/>
      <c r="G132" s="46"/>
    </row>
    <row r="133" s="3" customFormat="1" ht="78" customHeight="1" spans="1:7">
      <c r="A133" s="47">
        <v>24</v>
      </c>
      <c r="B133" s="43" t="str">
        <f>_xlfn.DISPIMG("ID_C134990E905E468B8285D333842E9B06",1)</f>
        <v>=DISPIMG("ID_C134990E905E468B8285D333842E9B06",1)</v>
      </c>
      <c r="C133" s="44" t="s">
        <v>178</v>
      </c>
      <c r="D133" s="45" t="s">
        <v>159</v>
      </c>
      <c r="E133" s="42">
        <v>0.024</v>
      </c>
      <c r="F133" s="42">
        <v>14.4</v>
      </c>
      <c r="G133" s="46"/>
    </row>
    <row r="134" s="3" customFormat="1" ht="78" customHeight="1" spans="1:7">
      <c r="A134" s="48"/>
      <c r="B134" s="43"/>
      <c r="C134" s="44" t="s">
        <v>179</v>
      </c>
      <c r="D134" s="45" t="s">
        <v>159</v>
      </c>
      <c r="E134" s="42"/>
      <c r="F134" s="42"/>
      <c r="G134" s="46"/>
    </row>
    <row r="135" s="3" customFormat="1" ht="78" customHeight="1" spans="1:7">
      <c r="A135" s="48"/>
      <c r="B135" s="43"/>
      <c r="C135" s="44" t="s">
        <v>180</v>
      </c>
      <c r="D135" s="45" t="s">
        <v>159</v>
      </c>
      <c r="E135" s="42"/>
      <c r="F135" s="42"/>
      <c r="G135" s="46"/>
    </row>
    <row r="136" s="3" customFormat="1" ht="78" customHeight="1" spans="1:7">
      <c r="A136" s="48"/>
      <c r="B136" s="43" t="str">
        <f>_xlfn.DISPIMG("ID_41E8E61899D54B77AFCBF38ED789C907",1)</f>
        <v>=DISPIMG("ID_41E8E61899D54B77AFCBF38ED789C907",1)</v>
      </c>
      <c r="C136" s="44" t="s">
        <v>181</v>
      </c>
      <c r="D136" s="45" t="s">
        <v>159</v>
      </c>
      <c r="E136" s="42"/>
      <c r="F136" s="42"/>
      <c r="G136" s="46"/>
    </row>
    <row r="137" s="3" customFormat="1" ht="78" customHeight="1" spans="1:7">
      <c r="A137" s="48"/>
      <c r="B137" s="43"/>
      <c r="C137" s="44" t="s">
        <v>182</v>
      </c>
      <c r="D137" s="45" t="s">
        <v>159</v>
      </c>
      <c r="E137" s="42"/>
      <c r="F137" s="42"/>
      <c r="G137" s="46"/>
    </row>
    <row r="138" s="3" customFormat="1" ht="78" customHeight="1" spans="1:7">
      <c r="A138" s="48"/>
      <c r="B138" s="43"/>
      <c r="C138" s="44" t="s">
        <v>183</v>
      </c>
      <c r="D138" s="45" t="s">
        <v>159</v>
      </c>
      <c r="E138" s="42"/>
      <c r="F138" s="42"/>
      <c r="G138" s="46"/>
    </row>
    <row r="139" s="3" customFormat="1" ht="78" customHeight="1" spans="1:7">
      <c r="A139" s="51"/>
      <c r="B139" s="43"/>
      <c r="C139" s="44" t="s">
        <v>184</v>
      </c>
      <c r="D139" s="45" t="s">
        <v>185</v>
      </c>
      <c r="E139" s="42"/>
      <c r="F139" s="42"/>
      <c r="G139" s="46"/>
    </row>
    <row r="140" s="3" customFormat="1" ht="144" customHeight="1" spans="1:7">
      <c r="A140" s="51">
        <v>25</v>
      </c>
      <c r="B140" s="43" t="s">
        <v>32</v>
      </c>
      <c r="C140" s="44" t="s">
        <v>186</v>
      </c>
      <c r="D140" s="45" t="s">
        <v>185</v>
      </c>
      <c r="E140" s="42">
        <v>0.093</v>
      </c>
      <c r="F140" s="42">
        <v>30.1</v>
      </c>
      <c r="G140" s="46"/>
    </row>
    <row r="141" s="4" customFormat="1" ht="57" customHeight="1" spans="1:7">
      <c r="A141" s="57" t="s">
        <v>187</v>
      </c>
      <c r="B141" s="58" t="s">
        <v>188</v>
      </c>
      <c r="C141" s="59"/>
      <c r="D141" s="57" t="s">
        <v>189</v>
      </c>
      <c r="E141" s="60">
        <f>SUM(E13:E140)</f>
        <v>1.486</v>
      </c>
      <c r="F141" s="57" t="s">
        <v>190</v>
      </c>
      <c r="G141" s="61">
        <f>SUM(F13:F140)</f>
        <v>546.9</v>
      </c>
    </row>
  </sheetData>
  <mergeCells count="89">
    <mergeCell ref="A1:G1"/>
    <mergeCell ref="A2:G2"/>
    <mergeCell ref="A3:G3"/>
    <mergeCell ref="A4:G4"/>
    <mergeCell ref="B5:D5"/>
    <mergeCell ref="F5:G5"/>
    <mergeCell ref="B6:D6"/>
    <mergeCell ref="F6:G6"/>
    <mergeCell ref="B7:C7"/>
    <mergeCell ref="B8:C8"/>
    <mergeCell ref="B9:C9"/>
    <mergeCell ref="B10:C10"/>
    <mergeCell ref="B11:C11"/>
    <mergeCell ref="B141:C141"/>
    <mergeCell ref="A7:A11"/>
    <mergeCell ref="A14:A24"/>
    <mergeCell ref="A25:A38"/>
    <mergeCell ref="A39:A50"/>
    <mergeCell ref="A51:A59"/>
    <mergeCell ref="A60:A63"/>
    <mergeCell ref="A64:A67"/>
    <mergeCell ref="A69:A78"/>
    <mergeCell ref="A79:A80"/>
    <mergeCell ref="A81:A82"/>
    <mergeCell ref="A83:A86"/>
    <mergeCell ref="A87:A88"/>
    <mergeCell ref="A89:A93"/>
    <mergeCell ref="A94:A95"/>
    <mergeCell ref="A96:A97"/>
    <mergeCell ref="A98:A102"/>
    <mergeCell ref="A103:A104"/>
    <mergeCell ref="A106:A107"/>
    <mergeCell ref="A108:A112"/>
    <mergeCell ref="A113:A128"/>
    <mergeCell ref="A129:A132"/>
    <mergeCell ref="A133:A139"/>
    <mergeCell ref="B60:B61"/>
    <mergeCell ref="B62:B63"/>
    <mergeCell ref="B64:B65"/>
    <mergeCell ref="B66:B67"/>
    <mergeCell ref="B117:B122"/>
    <mergeCell ref="B123:B128"/>
    <mergeCell ref="B133:B135"/>
    <mergeCell ref="B136:B138"/>
    <mergeCell ref="D8:D9"/>
    <mergeCell ref="E7:E11"/>
    <mergeCell ref="E14:E24"/>
    <mergeCell ref="E25:E38"/>
    <mergeCell ref="E39:E50"/>
    <mergeCell ref="E51:E59"/>
    <mergeCell ref="E60:E63"/>
    <mergeCell ref="E64:E67"/>
    <mergeCell ref="E69:E78"/>
    <mergeCell ref="E79:E80"/>
    <mergeCell ref="E81:E82"/>
    <mergeCell ref="E83:E86"/>
    <mergeCell ref="E87:E88"/>
    <mergeCell ref="E89:E93"/>
    <mergeCell ref="E94:E95"/>
    <mergeCell ref="E96:E97"/>
    <mergeCell ref="E98:E102"/>
    <mergeCell ref="E103:E104"/>
    <mergeCell ref="E106:E107"/>
    <mergeCell ref="E108:E112"/>
    <mergeCell ref="E113:E128"/>
    <mergeCell ref="E129:E132"/>
    <mergeCell ref="E133:E139"/>
    <mergeCell ref="F14:F24"/>
    <mergeCell ref="F25:F38"/>
    <mergeCell ref="F39:F50"/>
    <mergeCell ref="F51:F59"/>
    <mergeCell ref="F60:F63"/>
    <mergeCell ref="F64:F67"/>
    <mergeCell ref="F69:F78"/>
    <mergeCell ref="F79:F80"/>
    <mergeCell ref="F81:F82"/>
    <mergeCell ref="F83:F86"/>
    <mergeCell ref="F87:F88"/>
    <mergeCell ref="F89:F93"/>
    <mergeCell ref="F94:F95"/>
    <mergeCell ref="F96:F97"/>
    <mergeCell ref="F98:F102"/>
    <mergeCell ref="F103:F104"/>
    <mergeCell ref="F106:F107"/>
    <mergeCell ref="F108:F112"/>
    <mergeCell ref="F113:F128"/>
    <mergeCell ref="F129:F132"/>
    <mergeCell ref="F133:F139"/>
    <mergeCell ref="F7:G11"/>
  </mergeCells>
  <printOptions horizontalCentered="1"/>
  <pageMargins left="0.251388888888889" right="0.251388888888889" top="0.354166666666667" bottom="0.314583333333333" header="0.298611111111111" footer="0.118055555555556"/>
  <pageSetup paperSize="9" scale="41" fitToHeight="0" orientation="portrait" horizontalDpi="600" verticalDpi="600"/>
  <headerFooter alignWithMargins="0">
    <oddFooter>&amp;C第 &amp;P 页，共 &amp;N 页</oddFooter>
  </headerFooter>
  <rowBreaks count="10" manualBreakCount="10">
    <brk id="24" max="6" man="1"/>
    <brk id="38" max="6" man="1"/>
    <brk id="50" max="6" man="1"/>
    <brk id="67" max="6" man="1"/>
    <brk id="82" max="6" man="1"/>
    <brk id="97" max="6" man="1"/>
    <brk id="112" max="6" man="1"/>
    <brk id="128" max="6" man="1"/>
    <brk id="141" max="6" man="1"/>
    <brk id="141" max="16383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Company>微软中国</Company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微软用户</dc:creator>
  <cp:lastModifiedBy>LAM</cp:lastModifiedBy>
  <dcterms:created xsi:type="dcterms:W3CDTF">2009-01-01T06:18:00Z</dcterms:created>
  <cp:lastPrinted>2018-05-12T02:19:00Z</cp:lastPrinted>
  <dcterms:modified xsi:type="dcterms:W3CDTF">2025-12-08T01:18:29Z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2052-12.1.0.24034</vt:lpwstr>
  </property>
  <property fmtid="{D5CDD505-2E9C-101B-9397-08002B2CF9AE}" pid="3" name="KSOReadingLayout">
    <vt:bool>false</vt:bool>
  </property>
  <property fmtid="{D5CDD505-2E9C-101B-9397-08002B2CF9AE}" pid="4" name="ICV">
    <vt:lpwstr>108C141331A4404AB0CE247092D2A7AB_13</vt:lpwstr>
  </property>
  <property fmtid="{D5CDD505-2E9C-101B-9397-08002B2CF9AE}" pid="5" name="CalculationRule">
    <vt:i4>0</vt:i4>
  </property>
</Properties>
</file>